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endrunde" sheetId="1" r:id="rId1"/>
    <sheet name="Eingabe" sheetId="2" r:id="rId2"/>
  </sheets>
  <definedNames>
    <definedName name="_xlfn.IFERROR" hidden="1">#NAME?</definedName>
    <definedName name="_xlnm.Print_Area" localSheetId="0">'endrunde'!$A$1:$AZ$36</definedName>
  </definedNames>
  <calcPr fullCalcOnLoad="1"/>
</workbook>
</file>

<file path=xl/sharedStrings.xml><?xml version="1.0" encoding="utf-8"?>
<sst xmlns="http://schemas.openxmlformats.org/spreadsheetml/2006/main" count="114" uniqueCount="64">
  <si>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</si>
  <si>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</si>
  <si>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</si>
  <si>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</si>
  <si>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</si>
  <si>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</si>
  <si>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</si>
  <si>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</si>
  <si>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</si>
  <si>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</si>
  <si>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</si>
  <si>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</si>
  <si>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</si>
  <si>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</si>
  <si>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</si>
  <si>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</si>
  <si>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</si>
  <si>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</si>
  <si>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</si>
  <si>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</si>
  <si>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</si>
  <si>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</si>
  <si>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</si>
  <si>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</si>
  <si>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</si>
  <si>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</si>
  <si>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</si>
  <si>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</si>
  <si>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</si>
  <si>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</si>
  <si>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</si>
  <si>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</si>
  <si>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</si>
  <si>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</si>
  <si>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</si>
  <si>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</si>
  <si>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</si>
  <si>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</si>
  <si>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</si>
  <si>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</si>
  <si>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</si>
  <si>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</si>
  <si>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</si>
  <si>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</si>
  <si>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</si>
  <si>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Bitte alle Gelb markierten Felder ausfüllen</t>
  </si>
  <si>
    <t>(</t>
  </si>
  <si>
    <t>)</t>
  </si>
  <si>
    <t>*</t>
  </si>
  <si>
    <t>, den</t>
  </si>
  <si>
    <t>Turniertabelle Einzelmeisterschaft für 4 Spieler Freie Partie, Cadre, Einband</t>
  </si>
  <si>
    <t>Tom</t>
  </si>
  <si>
    <t>Löwe</t>
  </si>
  <si>
    <t>CdBF Neuss</t>
  </si>
  <si>
    <t>Freie Partie</t>
  </si>
  <si>
    <t>Neuss</t>
  </si>
  <si>
    <t>Behmer</t>
  </si>
  <si>
    <t>Ulrich</t>
  </si>
  <si>
    <t>Aribert</t>
  </si>
  <si>
    <t>Bechert</t>
  </si>
  <si>
    <t>Bastians</t>
  </si>
  <si>
    <t>André</t>
  </si>
  <si>
    <t>X</t>
  </si>
  <si>
    <t>5.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</si>
</sst>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800]dddd\,\ mmmm\ dd\,\ yyyy"/>
    <numFmt numFmtId="173" formatCode="[$-407]d/\ mmm/\ yy;@"/>
    <numFmt numFmtId="174" formatCode="[$-407]d/\ mmmm\ yyyy;@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sz val="10"/>
      <color indexed="9"/>
      <name val="Helsinki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26"/>
      <name val="SAPDings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5" borderId="2" applyNumberFormat="0" applyAlignment="0" applyProtection="0"/>
    <xf numFmtId="41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43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9" applyNumberFormat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4" fontId="13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32" borderId="21" xfId="0" applyFont="1" applyFill="1" applyBorder="1" applyAlignment="1" applyProtection="1">
      <alignment horizontal="center"/>
      <protection/>
    </xf>
    <xf numFmtId="0" fontId="0" fillId="32" borderId="22" xfId="0" applyFont="1" applyFill="1" applyBorder="1" applyAlignment="1" applyProtection="1">
      <alignment/>
      <protection/>
    </xf>
    <xf numFmtId="0" fontId="0" fillId="32" borderId="23" xfId="0" applyFont="1" applyFill="1" applyBorder="1" applyAlignment="1" applyProtection="1">
      <alignment/>
      <protection/>
    </xf>
    <xf numFmtId="0" fontId="0" fillId="32" borderId="24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33" borderId="2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33" borderId="21" xfId="0" applyFont="1" applyFill="1" applyBorder="1" applyAlignment="1" applyProtection="1">
      <alignment horizontal="left"/>
      <protection locked="0"/>
    </xf>
    <xf numFmtId="0" fontId="7" fillId="33" borderId="25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6" fillId="32" borderId="21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2" fontId="6" fillId="32" borderId="21" xfId="0" applyNumberFormat="1" applyFont="1" applyFill="1" applyBorder="1" applyAlignment="1" applyProtection="1">
      <alignment horizontal="center"/>
      <protection/>
    </xf>
    <xf numFmtId="174" fontId="7" fillId="33" borderId="21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14" xfId="0" applyFont="1" applyFill="1" applyBorder="1" applyAlignment="1" applyProtection="1">
      <alignment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2" fontId="10" fillId="0" borderId="15" xfId="0" applyNumberFormat="1" applyFont="1" applyBorder="1" applyAlignment="1" applyProtection="1">
      <alignment/>
      <protection/>
    </xf>
    <xf numFmtId="2" fontId="10" fillId="0" borderId="16" xfId="0" applyNumberFormat="1" applyFont="1" applyBorder="1" applyAlignment="1" applyProtection="1">
      <alignment/>
      <protection/>
    </xf>
    <xf numFmtId="2" fontId="10" fillId="0" borderId="17" xfId="0" applyNumberFormat="1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/>
      <protection/>
    </xf>
    <xf numFmtId="0" fontId="10" fillId="34" borderId="12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2" fontId="10" fillId="0" borderId="10" xfId="0" applyNumberFormat="1" applyFont="1" applyBorder="1" applyAlignment="1" applyProtection="1">
      <alignment/>
      <protection/>
    </xf>
    <xf numFmtId="2" fontId="10" fillId="0" borderId="11" xfId="0" applyNumberFormat="1" applyFont="1" applyBorder="1" applyAlignment="1" applyProtection="1">
      <alignment/>
      <protection/>
    </xf>
    <xf numFmtId="2" fontId="10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right"/>
      <protection/>
    </xf>
    <xf numFmtId="0" fontId="9" fillId="34" borderId="10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/>
      <protection/>
    </xf>
    <xf numFmtId="165" fontId="10" fillId="0" borderId="15" xfId="0" applyNumberFormat="1" applyFont="1" applyBorder="1" applyAlignment="1" applyProtection="1">
      <alignment/>
      <protection/>
    </xf>
    <xf numFmtId="165" fontId="10" fillId="0" borderId="16" xfId="0" applyNumberFormat="1" applyFont="1" applyBorder="1" applyAlignment="1" applyProtection="1">
      <alignment/>
      <protection/>
    </xf>
    <xf numFmtId="165" fontId="10" fillId="0" borderId="17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/>
      <protection/>
    </xf>
    <xf numFmtId="2" fontId="9" fillId="0" borderId="15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11" xfId="0" applyNumberFormat="1" applyFont="1" applyBorder="1" applyAlignment="1" applyProtection="1">
      <alignment horizontal="right" textRotation="90"/>
      <protection/>
    </xf>
    <xf numFmtId="0" fontId="10" fillId="0" borderId="0" xfId="0" applyNumberFormat="1" applyFont="1" applyBorder="1" applyAlignment="1" applyProtection="1">
      <alignment horizontal="right" textRotation="90"/>
      <protection/>
    </xf>
    <xf numFmtId="0" fontId="10" fillId="0" borderId="16" xfId="0" applyNumberFormat="1" applyFont="1" applyBorder="1" applyAlignment="1" applyProtection="1">
      <alignment horizontal="right" textRotation="90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2" xfId="0" applyNumberFormat="1" applyFont="1" applyBorder="1" applyAlignment="1" applyProtection="1">
      <alignment horizontal="right" textRotation="90"/>
      <protection/>
    </xf>
    <xf numFmtId="0" fontId="10" fillId="0" borderId="14" xfId="0" applyNumberFormat="1" applyFont="1" applyBorder="1" applyAlignment="1" applyProtection="1">
      <alignment horizontal="right" textRotation="90"/>
      <protection/>
    </xf>
    <xf numFmtId="0" fontId="10" fillId="0" borderId="17" xfId="0" applyNumberFormat="1" applyFont="1" applyBorder="1" applyAlignment="1" applyProtection="1">
      <alignment horizontal="right" textRotation="90"/>
      <protection/>
    </xf>
    <xf numFmtId="0" fontId="6" fillId="0" borderId="11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2" fontId="10" fillId="0" borderId="14" xfId="0" applyNumberFormat="1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2" fontId="10" fillId="0" borderId="15" xfId="0" applyNumberFormat="1" applyFont="1" applyBorder="1" applyAlignment="1" applyProtection="1">
      <alignment horizontal="left" vertical="center"/>
      <protection/>
    </xf>
    <xf numFmtId="2" fontId="10" fillId="0" borderId="16" xfId="0" applyNumberFormat="1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horizontal="right" textRotation="90"/>
      <protection/>
    </xf>
    <xf numFmtId="0" fontId="10" fillId="0" borderId="13" xfId="0" applyNumberFormat="1" applyFont="1" applyBorder="1" applyAlignment="1" applyProtection="1">
      <alignment horizontal="right" textRotation="90"/>
      <protection/>
    </xf>
    <xf numFmtId="0" fontId="10" fillId="0" borderId="15" xfId="0" applyNumberFormat="1" applyFont="1" applyBorder="1" applyAlignment="1" applyProtection="1">
      <alignment horizontal="right" textRotation="90"/>
      <protection/>
    </xf>
    <xf numFmtId="0" fontId="27" fillId="0" borderId="15" xfId="0" applyFont="1" applyBorder="1" applyAlignment="1" applyProtection="1">
      <alignment horizontal="center" vertical="top" wrapText="1"/>
      <protection/>
    </xf>
    <xf numFmtId="0" fontId="27" fillId="0" borderId="16" xfId="0" applyFont="1" applyBorder="1" applyAlignment="1" applyProtection="1">
      <alignment horizontal="center" vertical="top" wrapText="1"/>
      <protection/>
    </xf>
    <xf numFmtId="0" fontId="28" fillId="0" borderId="13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center"/>
      <protection/>
    </xf>
    <xf numFmtId="173" fontId="13" fillId="0" borderId="16" xfId="0" applyNumberFormat="1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center" textRotation="90"/>
      <protection/>
    </xf>
    <xf numFmtId="0" fontId="10" fillId="0" borderId="11" xfId="0" applyFont="1" applyBorder="1" applyAlignment="1" applyProtection="1">
      <alignment horizontal="center" textRotation="90"/>
      <protection/>
    </xf>
    <xf numFmtId="0" fontId="10" fillId="0" borderId="12" xfId="0" applyFont="1" applyBorder="1" applyAlignment="1" applyProtection="1">
      <alignment horizontal="center" textRotation="90"/>
      <protection/>
    </xf>
    <xf numFmtId="0" fontId="10" fillId="0" borderId="13" xfId="0" applyFont="1" applyBorder="1" applyAlignment="1" applyProtection="1">
      <alignment horizontal="center" textRotation="90"/>
      <protection/>
    </xf>
    <xf numFmtId="0" fontId="10" fillId="0" borderId="0" xfId="0" applyFont="1" applyBorder="1" applyAlignment="1" applyProtection="1">
      <alignment horizontal="center" textRotation="90"/>
      <protection/>
    </xf>
    <xf numFmtId="0" fontId="10" fillId="0" borderId="14" xfId="0" applyFont="1" applyBorder="1" applyAlignment="1" applyProtection="1">
      <alignment horizontal="center" textRotation="90"/>
      <protection/>
    </xf>
    <xf numFmtId="0" fontId="10" fillId="0" borderId="15" xfId="0" applyFont="1" applyBorder="1" applyAlignment="1" applyProtection="1">
      <alignment horizontal="center" textRotation="90"/>
      <protection/>
    </xf>
    <xf numFmtId="0" fontId="10" fillId="0" borderId="16" xfId="0" applyFont="1" applyBorder="1" applyAlignment="1" applyProtection="1">
      <alignment horizontal="center" textRotation="90"/>
      <protection/>
    </xf>
    <xf numFmtId="0" fontId="10" fillId="0" borderId="17" xfId="0" applyFont="1" applyBorder="1" applyAlignment="1" applyProtection="1">
      <alignment horizontal="center" textRotation="90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28" xfId="0" applyFont="1" applyBorder="1" applyAlignment="1" applyProtection="1">
      <alignment horizontal="left"/>
      <protection/>
    </xf>
    <xf numFmtId="0" fontId="19" fillId="32" borderId="29" xfId="0" applyFont="1" applyFill="1" applyBorder="1" applyAlignment="1" applyProtection="1">
      <alignment horizontal="center"/>
      <protection/>
    </xf>
    <xf numFmtId="0" fontId="19" fillId="32" borderId="30" xfId="0" applyFont="1" applyFill="1" applyBorder="1" applyAlignment="1" applyProtection="1">
      <alignment horizontal="center"/>
      <protection/>
    </xf>
    <xf numFmtId="0" fontId="19" fillId="32" borderId="31" xfId="0" applyFont="1" applyFill="1" applyBorder="1" applyAlignment="1" applyProtection="1">
      <alignment horizontal="center"/>
      <protection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2" borderId="25" xfId="0" applyFont="1" applyFill="1" applyBorder="1" applyAlignment="1" applyProtection="1">
      <alignment horizontal="center"/>
      <protection/>
    </xf>
    <xf numFmtId="0" fontId="14" fillId="32" borderId="32" xfId="0" applyFont="1" applyFill="1" applyBorder="1" applyAlignment="1" applyProtection="1">
      <alignment horizontal="center"/>
      <protection/>
    </xf>
    <xf numFmtId="0" fontId="14" fillId="32" borderId="27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161925</xdr:rowOff>
    </xdr:from>
    <xdr:to>
      <xdr:col>3</xdr:col>
      <xdr:colOff>76200</xdr:colOff>
      <xdr:row>11</xdr:row>
      <xdr:rowOff>19050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0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6"/>
  <sheetViews>
    <sheetView tabSelected="1" zoomScale="75" zoomScaleNormal="75" zoomScalePageLayoutView="50" workbookViewId="0" topLeftCell="A1">
      <selection activeCell="BB28" sqref="BB28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29" width="4.28125" style="7" customWidth="1"/>
    <col min="30" max="31" width="4.7109375" style="7" customWidth="1"/>
    <col min="32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8.8515625" style="7" customWidth="1"/>
    <col min="53" max="53" width="3.140625" style="7" customWidth="1"/>
    <col min="54" max="56" width="5.28125" style="7" bestFit="1" customWidth="1"/>
    <col min="57" max="58" width="2.8515625" style="7" bestFit="1" customWidth="1"/>
    <col min="59" max="59" width="6.421875" style="7" bestFit="1" customWidth="1"/>
    <col min="60" max="60" width="5.28125" style="7" bestFit="1" customWidth="1"/>
    <col min="61" max="61" width="4.140625" style="7" bestFit="1" customWidth="1"/>
    <col min="62" max="62" width="2.8515625" style="7" bestFit="1" customWidth="1"/>
    <col min="63" max="63" width="4.140625" style="7" bestFit="1" customWidth="1"/>
    <col min="64" max="64" width="7.140625" style="7" bestFit="1" customWidth="1"/>
    <col min="65" max="65" width="2.421875" style="7" bestFit="1" customWidth="1"/>
    <col min="66" max="66" width="2.140625" style="7" customWidth="1"/>
    <col min="67" max="69" width="8.7109375" style="7" bestFit="1" customWidth="1"/>
    <col min="70" max="70" width="6.42187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08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00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41" t="str">
        <f>IF(Eingabe!F7&gt;0,Eingabe!F7,"")</f>
        <v>CdBF Neuss</v>
      </c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>
      <c r="A3" s="8"/>
      <c r="B3" s="9"/>
      <c r="C3" s="9"/>
      <c r="D3" s="9"/>
      <c r="E3" s="9"/>
      <c r="F3" s="9"/>
      <c r="G3" s="9"/>
      <c r="H3" s="61" t="str">
        <f>IF(Eingabe!B7&gt;0,Eingabe!B7,"")</f>
        <v>X</v>
      </c>
      <c r="I3" s="188" t="s">
        <v>16</v>
      </c>
      <c r="J3" s="188"/>
      <c r="K3" s="188"/>
      <c r="L3" s="188"/>
      <c r="M3" s="188"/>
      <c r="N3" s="188"/>
      <c r="O3" s="11"/>
      <c r="P3" s="170" t="s">
        <v>4</v>
      </c>
      <c r="Q3" s="170"/>
      <c r="R3" s="170"/>
      <c r="S3" s="170"/>
      <c r="T3" s="170"/>
      <c r="U3" s="242" t="str">
        <f>Eingabe!F7</f>
        <v>CdBF Neuss</v>
      </c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62">
        <f>IF(Eingabe!B8&gt;0,Eingabe!B8,"")</f>
      </c>
      <c r="I4" s="188" t="s">
        <v>17</v>
      </c>
      <c r="J4" s="188"/>
      <c r="K4" s="188"/>
      <c r="L4" s="188"/>
      <c r="M4" s="188"/>
      <c r="N4" s="188"/>
      <c r="O4" s="11"/>
      <c r="P4" s="9"/>
      <c r="Q4" s="9"/>
      <c r="R4" s="9"/>
      <c r="S4" s="9"/>
      <c r="T4" s="9"/>
      <c r="U4" s="243" t="str">
        <f>IF(Eingabe!F8&gt;0,Eingabe!F8,"")</f>
        <v>Freie Partie</v>
      </c>
      <c r="V4" s="243"/>
      <c r="W4" s="243"/>
      <c r="X4" s="243"/>
      <c r="Y4" s="243"/>
      <c r="Z4" s="243"/>
      <c r="AA4" s="243"/>
      <c r="AB4" s="243"/>
      <c r="AC4" s="243"/>
      <c r="AD4" s="9"/>
      <c r="AE4" s="243" t="str">
        <f>IF(Eingabe!F9&gt;0,Eingabe!F9,"")</f>
        <v>5.</v>
      </c>
      <c r="AF4" s="243"/>
      <c r="AG4" s="243"/>
      <c r="AH4" s="9"/>
      <c r="AI4" s="9"/>
      <c r="AJ4" s="9"/>
      <c r="AK4" s="9"/>
      <c r="AL4" s="9"/>
      <c r="AM4" s="9"/>
      <c r="AN4" s="9"/>
      <c r="AO4" s="241">
        <f>IF(Eingabe!F10&gt;0,Eingabe!F10,"")</f>
        <v>125</v>
      </c>
      <c r="AP4" s="241"/>
      <c r="AQ4" s="241"/>
      <c r="AR4" s="241"/>
      <c r="AS4" s="241" t="s">
        <v>14</v>
      </c>
      <c r="AT4" s="241"/>
      <c r="AU4" s="244">
        <f>IF(Eingabe!G10&gt;0,Eingabe!G10,"")</f>
        <v>20</v>
      </c>
      <c r="AV4" s="244"/>
      <c r="AW4" s="244"/>
      <c r="AX4" s="246" t="s">
        <v>15</v>
      </c>
      <c r="AY4" s="246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63">
        <f>IF(Eingabe!B9&gt;0,Eingabe!B9,"")</f>
      </c>
      <c r="I5" s="188" t="s">
        <v>18</v>
      </c>
      <c r="J5" s="188"/>
      <c r="K5" s="188"/>
      <c r="L5" s="188"/>
      <c r="M5" s="188"/>
      <c r="N5" s="188"/>
      <c r="O5" s="11"/>
      <c r="P5" s="13"/>
      <c r="Q5" s="180" t="s">
        <v>1</v>
      </c>
      <c r="R5" s="180"/>
      <c r="S5" s="180"/>
      <c r="T5" s="180"/>
      <c r="U5" s="242" t="str">
        <f>Eingabe!F8</f>
        <v>Freie Partie</v>
      </c>
      <c r="V5" s="242"/>
      <c r="W5" s="242"/>
      <c r="X5" s="242"/>
      <c r="Y5" s="242"/>
      <c r="Z5" s="242"/>
      <c r="AA5" s="242"/>
      <c r="AB5" s="242"/>
      <c r="AC5" s="242"/>
      <c r="AD5" s="9"/>
      <c r="AE5" s="242"/>
      <c r="AF5" s="242"/>
      <c r="AG5" s="242"/>
      <c r="AH5" s="101" t="s">
        <v>2</v>
      </c>
      <c r="AI5" s="9"/>
      <c r="AJ5" s="9"/>
      <c r="AK5" s="9"/>
      <c r="AL5" s="170" t="s">
        <v>5</v>
      </c>
      <c r="AM5" s="170" t="s">
        <v>5</v>
      </c>
      <c r="AN5" s="170"/>
      <c r="AO5" s="242"/>
      <c r="AP5" s="242"/>
      <c r="AQ5" s="242"/>
      <c r="AR5" s="242"/>
      <c r="AS5" s="242"/>
      <c r="AT5" s="242"/>
      <c r="AU5" s="245">
        <f>Eingabe!G10</f>
        <v>20</v>
      </c>
      <c r="AV5" s="245"/>
      <c r="AW5" s="245" t="s">
        <v>15</v>
      </c>
      <c r="AX5" s="247"/>
      <c r="AY5" s="247"/>
      <c r="AZ5" s="10"/>
      <c r="BA5" s="6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</row>
    <row r="7" spans="1:75" ht="16.5" customHeight="1">
      <c r="A7" s="17"/>
      <c r="B7" s="18"/>
      <c r="C7" s="18"/>
      <c r="D7" s="18"/>
      <c r="E7" s="18"/>
      <c r="F7" s="205" t="str">
        <f>IF(A13&gt;0,A13," ")</f>
        <v>Tom</v>
      </c>
      <c r="G7" s="171" t="str">
        <f>IF(A14&gt;0,A14," ")</f>
        <v>Löwe</v>
      </c>
      <c r="H7" s="171"/>
      <c r="I7" s="176" t="str">
        <f>IF(A15&gt;0,A15," ")</f>
        <v> </v>
      </c>
      <c r="J7" s="205" t="str">
        <f>IF(A16&gt;0,A16," ")</f>
        <v>Ulrich</v>
      </c>
      <c r="K7" s="171" t="str">
        <f>IF(A17&gt;0,A17," ")</f>
        <v>Behmer</v>
      </c>
      <c r="L7" s="171"/>
      <c r="M7" s="171" t="str">
        <f>IF(A18&gt;0,A18," ")</f>
        <v> </v>
      </c>
      <c r="N7" s="205" t="str">
        <f>IF(A19&gt;0,A19," ")</f>
        <v>Aribert</v>
      </c>
      <c r="O7" s="171" t="str">
        <f>IF(A20&gt;0,A20," ")</f>
        <v>Bechert</v>
      </c>
      <c r="P7" s="171"/>
      <c r="Q7" s="176" t="str">
        <f>IF(A21&gt;0,A21," ")</f>
        <v> </v>
      </c>
      <c r="R7" s="205" t="str">
        <f>IF(A22&gt;0,A22," ")</f>
        <v>André</v>
      </c>
      <c r="S7" s="171" t="str">
        <f>IF(A23&gt;0,A23," ")</f>
        <v>Bastians</v>
      </c>
      <c r="T7" s="171"/>
      <c r="U7" s="171" t="str">
        <f>IF(A24&gt;0,A24," ")</f>
        <v> </v>
      </c>
      <c r="V7" s="205" t="str">
        <f>IF(A25&gt;0,A25," ")</f>
        <v> </v>
      </c>
      <c r="W7" s="171" t="str">
        <f>IF(A26&gt;0,A26," ")</f>
        <v> </v>
      </c>
      <c r="X7" s="171"/>
      <c r="Y7" s="176" t="str">
        <f>IF(A27&gt;0,A27," ")</f>
        <v> </v>
      </c>
      <c r="Z7" s="205" t="str">
        <f>IF(A28&gt;0,A28," ")</f>
        <v> </v>
      </c>
      <c r="AA7" s="171" t="str">
        <f>IF(A29&gt;0,A29," ")</f>
        <v> </v>
      </c>
      <c r="AB7" s="171"/>
      <c r="AC7" s="176" t="str">
        <f>IF(A30&gt;0,A30," ")</f>
        <v> </v>
      </c>
      <c r="AD7" s="251" t="s">
        <v>6</v>
      </c>
      <c r="AE7" s="252"/>
      <c r="AF7" s="250" t="s">
        <v>7</v>
      </c>
      <c r="AG7" s="252"/>
      <c r="AH7" s="250" t="s">
        <v>8</v>
      </c>
      <c r="AI7" s="251"/>
      <c r="AJ7" s="252"/>
      <c r="AK7" s="250" t="s">
        <v>9</v>
      </c>
      <c r="AL7" s="251"/>
      <c r="AM7" s="252"/>
      <c r="AN7" s="250" t="s">
        <v>10</v>
      </c>
      <c r="AO7" s="252"/>
      <c r="AP7" s="250" t="s">
        <v>11</v>
      </c>
      <c r="AQ7" s="251"/>
      <c r="AR7" s="252"/>
      <c r="AS7" s="250" t="s">
        <v>12</v>
      </c>
      <c r="AT7" s="251"/>
      <c r="AU7" s="252"/>
      <c r="AV7" s="261" t="s">
        <v>13</v>
      </c>
      <c r="AW7" s="200"/>
      <c r="AX7" s="200"/>
      <c r="AY7" s="200"/>
      <c r="AZ7" s="201"/>
      <c r="BA7" s="1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</row>
    <row r="8" spans="1:75" ht="16.5" customHeight="1">
      <c r="A8" s="20"/>
      <c r="B8" s="21"/>
      <c r="C8" s="21"/>
      <c r="D8" s="21"/>
      <c r="E8" s="21"/>
      <c r="F8" s="206"/>
      <c r="G8" s="172"/>
      <c r="H8" s="172"/>
      <c r="I8" s="177"/>
      <c r="J8" s="206"/>
      <c r="K8" s="172"/>
      <c r="L8" s="172"/>
      <c r="M8" s="172"/>
      <c r="N8" s="206"/>
      <c r="O8" s="172"/>
      <c r="P8" s="172"/>
      <c r="Q8" s="177"/>
      <c r="R8" s="206"/>
      <c r="S8" s="172"/>
      <c r="T8" s="172"/>
      <c r="U8" s="172"/>
      <c r="V8" s="206"/>
      <c r="W8" s="172"/>
      <c r="X8" s="172"/>
      <c r="Y8" s="177"/>
      <c r="Z8" s="206"/>
      <c r="AA8" s="172"/>
      <c r="AB8" s="172"/>
      <c r="AC8" s="177"/>
      <c r="AD8" s="254"/>
      <c r="AE8" s="255"/>
      <c r="AF8" s="253"/>
      <c r="AG8" s="255"/>
      <c r="AH8" s="253"/>
      <c r="AI8" s="254"/>
      <c r="AJ8" s="255"/>
      <c r="AK8" s="253"/>
      <c r="AL8" s="254"/>
      <c r="AM8" s="255"/>
      <c r="AN8" s="253"/>
      <c r="AO8" s="255"/>
      <c r="AP8" s="253"/>
      <c r="AQ8" s="254"/>
      <c r="AR8" s="255"/>
      <c r="AS8" s="253"/>
      <c r="AT8" s="254"/>
      <c r="AU8" s="255"/>
      <c r="AV8" s="181"/>
      <c r="AW8" s="182"/>
      <c r="AX8" s="182"/>
      <c r="AY8" s="182"/>
      <c r="AZ8" s="183"/>
      <c r="BA8" s="1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</row>
    <row r="9" spans="1:75" ht="9.75" customHeight="1">
      <c r="A9" s="20"/>
      <c r="B9" s="21"/>
      <c r="C9" s="21"/>
      <c r="D9" s="21"/>
      <c r="E9" s="21"/>
      <c r="F9" s="206"/>
      <c r="G9" s="172"/>
      <c r="H9" s="172"/>
      <c r="I9" s="177"/>
      <c r="J9" s="206"/>
      <c r="K9" s="172"/>
      <c r="L9" s="172"/>
      <c r="M9" s="172"/>
      <c r="N9" s="206"/>
      <c r="O9" s="172"/>
      <c r="P9" s="172"/>
      <c r="Q9" s="177"/>
      <c r="R9" s="206"/>
      <c r="S9" s="172"/>
      <c r="T9" s="172"/>
      <c r="U9" s="172"/>
      <c r="V9" s="206"/>
      <c r="W9" s="172"/>
      <c r="X9" s="172"/>
      <c r="Y9" s="177"/>
      <c r="Z9" s="206"/>
      <c r="AA9" s="172"/>
      <c r="AB9" s="172"/>
      <c r="AC9" s="177"/>
      <c r="AD9" s="254"/>
      <c r="AE9" s="255"/>
      <c r="AF9" s="253"/>
      <c r="AG9" s="255"/>
      <c r="AH9" s="253"/>
      <c r="AI9" s="254"/>
      <c r="AJ9" s="255"/>
      <c r="AK9" s="253"/>
      <c r="AL9" s="254"/>
      <c r="AM9" s="255"/>
      <c r="AN9" s="253"/>
      <c r="AO9" s="255"/>
      <c r="AP9" s="253"/>
      <c r="AQ9" s="254"/>
      <c r="AR9" s="255"/>
      <c r="AS9" s="253"/>
      <c r="AT9" s="254"/>
      <c r="AU9" s="255"/>
      <c r="AV9" s="181"/>
      <c r="AW9" s="182"/>
      <c r="AX9" s="182"/>
      <c r="AY9" s="182"/>
      <c r="AZ9" s="183"/>
      <c r="BA9" s="1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</row>
    <row r="10" spans="1:75" ht="12.75" customHeight="1">
      <c r="A10" s="210"/>
      <c r="B10" s="211"/>
      <c r="C10" s="211"/>
      <c r="D10" s="211"/>
      <c r="E10" s="211"/>
      <c r="F10" s="206"/>
      <c r="G10" s="172"/>
      <c r="H10" s="172"/>
      <c r="I10" s="177"/>
      <c r="J10" s="206"/>
      <c r="K10" s="172"/>
      <c r="L10" s="172"/>
      <c r="M10" s="172"/>
      <c r="N10" s="206"/>
      <c r="O10" s="172"/>
      <c r="P10" s="172"/>
      <c r="Q10" s="177"/>
      <c r="R10" s="206"/>
      <c r="S10" s="172"/>
      <c r="T10" s="172"/>
      <c r="U10" s="172"/>
      <c r="V10" s="206"/>
      <c r="W10" s="172"/>
      <c r="X10" s="172"/>
      <c r="Y10" s="177"/>
      <c r="Z10" s="206"/>
      <c r="AA10" s="172"/>
      <c r="AB10" s="172"/>
      <c r="AC10" s="177"/>
      <c r="AD10" s="254"/>
      <c r="AE10" s="255"/>
      <c r="AF10" s="253"/>
      <c r="AG10" s="255"/>
      <c r="AH10" s="253"/>
      <c r="AI10" s="254"/>
      <c r="AJ10" s="255"/>
      <c r="AK10" s="253"/>
      <c r="AL10" s="254"/>
      <c r="AM10" s="255"/>
      <c r="AN10" s="253"/>
      <c r="AO10" s="255"/>
      <c r="AP10" s="253"/>
      <c r="AQ10" s="254"/>
      <c r="AR10" s="255"/>
      <c r="AS10" s="253"/>
      <c r="AT10" s="254"/>
      <c r="AU10" s="255"/>
      <c r="AV10" s="181"/>
      <c r="AW10" s="182"/>
      <c r="AX10" s="182"/>
      <c r="AY10" s="182"/>
      <c r="AZ10" s="183"/>
      <c r="BA10" s="19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</row>
    <row r="11" spans="1:75" ht="12.75" customHeight="1">
      <c r="A11" s="212"/>
      <c r="B11" s="213"/>
      <c r="C11" s="213"/>
      <c r="D11" s="213"/>
      <c r="E11" s="213"/>
      <c r="F11" s="206"/>
      <c r="G11" s="172"/>
      <c r="H11" s="172"/>
      <c r="I11" s="177"/>
      <c r="J11" s="206"/>
      <c r="K11" s="172"/>
      <c r="L11" s="172"/>
      <c r="M11" s="172"/>
      <c r="N11" s="206"/>
      <c r="O11" s="172"/>
      <c r="P11" s="172"/>
      <c r="Q11" s="177"/>
      <c r="R11" s="206"/>
      <c r="S11" s="172"/>
      <c r="T11" s="172"/>
      <c r="U11" s="172"/>
      <c r="V11" s="206"/>
      <c r="W11" s="172"/>
      <c r="X11" s="172"/>
      <c r="Y11" s="177"/>
      <c r="Z11" s="206"/>
      <c r="AA11" s="172"/>
      <c r="AB11" s="172"/>
      <c r="AC11" s="177"/>
      <c r="AD11" s="254"/>
      <c r="AE11" s="255"/>
      <c r="AF11" s="253"/>
      <c r="AG11" s="255"/>
      <c r="AH11" s="253"/>
      <c r="AI11" s="254"/>
      <c r="AJ11" s="255"/>
      <c r="AK11" s="253"/>
      <c r="AL11" s="254"/>
      <c r="AM11" s="255"/>
      <c r="AN11" s="253"/>
      <c r="AO11" s="255"/>
      <c r="AP11" s="253"/>
      <c r="AQ11" s="254"/>
      <c r="AR11" s="255"/>
      <c r="AS11" s="253"/>
      <c r="AT11" s="254"/>
      <c r="AU11" s="255"/>
      <c r="AV11" s="181"/>
      <c r="AW11" s="182"/>
      <c r="AX11" s="182"/>
      <c r="AY11" s="182"/>
      <c r="AZ11" s="183"/>
      <c r="BA11" s="112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</row>
    <row r="12" spans="1:75" ht="12.75" customHeight="1">
      <c r="A12" s="208"/>
      <c r="B12" s="209"/>
      <c r="C12" s="209"/>
      <c r="D12" s="209"/>
      <c r="E12" s="209"/>
      <c r="F12" s="207"/>
      <c r="G12" s="173"/>
      <c r="H12" s="173"/>
      <c r="I12" s="178"/>
      <c r="J12" s="207"/>
      <c r="K12" s="173"/>
      <c r="L12" s="173"/>
      <c r="M12" s="173"/>
      <c r="N12" s="207"/>
      <c r="O12" s="173"/>
      <c r="P12" s="173"/>
      <c r="Q12" s="178"/>
      <c r="R12" s="207"/>
      <c r="S12" s="173"/>
      <c r="T12" s="173"/>
      <c r="U12" s="173"/>
      <c r="V12" s="207"/>
      <c r="W12" s="173"/>
      <c r="X12" s="173"/>
      <c r="Y12" s="178"/>
      <c r="Z12" s="207"/>
      <c r="AA12" s="173"/>
      <c r="AB12" s="173"/>
      <c r="AC12" s="178"/>
      <c r="AD12" s="257"/>
      <c r="AE12" s="258"/>
      <c r="AF12" s="256"/>
      <c r="AG12" s="258"/>
      <c r="AH12" s="256"/>
      <c r="AI12" s="257"/>
      <c r="AJ12" s="258"/>
      <c r="AK12" s="256"/>
      <c r="AL12" s="257"/>
      <c r="AM12" s="258"/>
      <c r="AN12" s="256"/>
      <c r="AO12" s="258"/>
      <c r="AP12" s="256"/>
      <c r="AQ12" s="257"/>
      <c r="AR12" s="258"/>
      <c r="AS12" s="256"/>
      <c r="AT12" s="257"/>
      <c r="AU12" s="258"/>
      <c r="AV12" s="262"/>
      <c r="AW12" s="263"/>
      <c r="AX12" s="263"/>
      <c r="AY12" s="263"/>
      <c r="AZ12" s="264"/>
      <c r="BA12" s="11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64"/>
    </row>
    <row r="13" spans="1:75" ht="19.5" customHeight="1">
      <c r="A13" s="197" t="str">
        <f>Eingabe!J8</f>
        <v>Tom</v>
      </c>
      <c r="B13" s="198"/>
      <c r="C13" s="198"/>
      <c r="D13" s="198"/>
      <c r="E13" s="199"/>
      <c r="F13" s="115"/>
      <c r="G13" s="116"/>
      <c r="H13" s="116"/>
      <c r="I13" s="117"/>
      <c r="J13" s="193">
        <f>Eingabe!W28</f>
        <v>125</v>
      </c>
      <c r="K13" s="194"/>
      <c r="L13" s="174">
        <f>Eingabe!X28</f>
        <v>19</v>
      </c>
      <c r="M13" s="175"/>
      <c r="N13" s="193">
        <f>Eingabe!W30</f>
        <v>125</v>
      </c>
      <c r="O13" s="194"/>
      <c r="P13" s="174">
        <f>Eingabe!X30</f>
        <v>20</v>
      </c>
      <c r="Q13" s="175"/>
      <c r="R13" s="193">
        <f>Eingabe!W32</f>
        <v>125</v>
      </c>
      <c r="S13" s="194"/>
      <c r="T13" s="174">
        <f>Eingabe!X32</f>
        <v>18</v>
      </c>
      <c r="U13" s="175"/>
      <c r="V13" s="167"/>
      <c r="W13" s="168"/>
      <c r="X13" s="118"/>
      <c r="Y13" s="119"/>
      <c r="Z13" s="167"/>
      <c r="AA13" s="168"/>
      <c r="AB13" s="118"/>
      <c r="AC13" s="119"/>
      <c r="AD13" s="120"/>
      <c r="AE13" s="121"/>
      <c r="AF13" s="120"/>
      <c r="AG13" s="121"/>
      <c r="AH13" s="120"/>
      <c r="AI13" s="122"/>
      <c r="AJ13" s="121"/>
      <c r="AK13" s="120"/>
      <c r="AL13" s="122"/>
      <c r="AM13" s="121"/>
      <c r="AN13" s="120"/>
      <c r="AO13" s="121"/>
      <c r="AP13" s="120"/>
      <c r="AQ13" s="122"/>
      <c r="AR13" s="121"/>
      <c r="AS13" s="214">
        <f>BM14</f>
        <v>1</v>
      </c>
      <c r="AT13" s="215"/>
      <c r="AU13" s="216"/>
      <c r="AV13" s="22"/>
      <c r="AW13" s="24"/>
      <c r="AX13" s="24"/>
      <c r="AY13" s="24"/>
      <c r="AZ13" s="23"/>
      <c r="BA13" s="53"/>
      <c r="BB13" s="53">
        <f>IF(K14=C33,2,0)</f>
        <v>2</v>
      </c>
      <c r="BC13" s="53">
        <f>IF(O14=C33,2,0)</f>
        <v>2</v>
      </c>
      <c r="BD13" s="53">
        <f>IF(S14=C33,2,0)</f>
        <v>2</v>
      </c>
      <c r="BE13" s="53">
        <f>IF(W14=C33,2,0)</f>
        <v>0</v>
      </c>
      <c r="BF13" s="53">
        <f>IF(AA14=C33,2,0)</f>
        <v>0</v>
      </c>
      <c r="BG13" s="223" t="s">
        <v>12</v>
      </c>
      <c r="BH13" s="223"/>
      <c r="BI13" s="223"/>
      <c r="BJ13" s="223"/>
      <c r="BK13" s="223"/>
      <c r="BL13" s="223"/>
      <c r="BM13" s="223"/>
      <c r="BN13" s="223"/>
      <c r="BO13" s="223" t="s">
        <v>9</v>
      </c>
      <c r="BP13" s="223"/>
      <c r="BQ13" s="223"/>
      <c r="BR13" s="223"/>
      <c r="BS13" s="223"/>
      <c r="BT13" s="223"/>
      <c r="BU13" s="223"/>
      <c r="BV13" s="53"/>
      <c r="BW13" s="64"/>
    </row>
    <row r="14" spans="1:75" ht="19.5" customHeight="1">
      <c r="A14" s="187" t="str">
        <f>Eingabe!K8</f>
        <v>Löwe</v>
      </c>
      <c r="B14" s="188"/>
      <c r="C14" s="188"/>
      <c r="D14" s="188"/>
      <c r="E14" s="189"/>
      <c r="F14" s="115"/>
      <c r="G14" s="116"/>
      <c r="H14" s="116"/>
      <c r="I14" s="117"/>
      <c r="J14" s="123"/>
      <c r="K14" s="164" t="str">
        <f>IF(J13&gt;F16,C33,IF(J13&lt;F16,S33,IF(AND(J13=F16,J13+F16&gt;0),K33,4)))</f>
        <v>*</v>
      </c>
      <c r="L14" s="164"/>
      <c r="M14" s="124"/>
      <c r="N14" s="123"/>
      <c r="O14" s="164" t="str">
        <f>IF(N13&gt;F19,C33,IF(N13&lt;F19,S33,IF(AND(N13=F19,N13+F19&gt;0),K33,4)))</f>
        <v>*</v>
      </c>
      <c r="P14" s="164"/>
      <c r="Q14" s="124"/>
      <c r="R14" s="123"/>
      <c r="S14" s="164" t="str">
        <f>IF(R13&gt;F22,C33,IF(R13&lt;F22,S33,IF(AND(R13=F22,R13+F22&gt;0),K33,4)))</f>
        <v>*</v>
      </c>
      <c r="T14" s="164"/>
      <c r="U14" s="124"/>
      <c r="V14" s="123"/>
      <c r="W14" s="164">
        <f>IF(V13&gt;F25,C33,IF(V13&lt;F25,S33,IF(AND(V13=F16,V13+F25&gt;0),K33,4)))</f>
        <v>4</v>
      </c>
      <c r="X14" s="164"/>
      <c r="Y14" s="124"/>
      <c r="Z14" s="123"/>
      <c r="AA14" s="164">
        <f>IF(Z13&gt;F28,C33,IF(Z13&lt;F28,S33,IF(AND(Z13=F28,Z13+F28&gt;0),K33,4)))</f>
        <v>4</v>
      </c>
      <c r="AB14" s="164"/>
      <c r="AC14" s="124"/>
      <c r="AD14" s="181">
        <f>IF(J13+N13+R13+V13+Z13&gt;0,J13+N13+R13+V13+Z13,"")</f>
        <v>375</v>
      </c>
      <c r="AE14" s="183"/>
      <c r="AF14" s="181">
        <f>IF(L13+P13+T13+Y13+AC13&gt;0,L13+P13+T13+Y13+AC13,"")</f>
        <v>57</v>
      </c>
      <c r="AG14" s="183"/>
      <c r="AH14" s="184">
        <f>IF(AF14="","",TRUNC(AD14/AF14,2))</f>
        <v>6.57</v>
      </c>
      <c r="AI14" s="185"/>
      <c r="AJ14" s="186"/>
      <c r="AK14" s="184">
        <f>BG15</f>
        <v>6.94</v>
      </c>
      <c r="AL14" s="185"/>
      <c r="AM14" s="186"/>
      <c r="AN14" s="181">
        <f>IF(AD14="","",MAX(M15,Q15,U15,AB15))</f>
        <v>38</v>
      </c>
      <c r="AO14" s="183"/>
      <c r="AP14" s="181">
        <f>IF(BB14+BC14+BD14+BE14+BF14+BB13+BC13+BD13+BE13+BF13&gt;=0,BB14+BC14+BD14+BE14+BF14+BB13+BC13+BD13+BE13+BF13,"")</f>
        <v>6</v>
      </c>
      <c r="AQ14" s="182"/>
      <c r="AR14" s="183"/>
      <c r="AS14" s="217"/>
      <c r="AT14" s="218"/>
      <c r="AU14" s="219"/>
      <c r="AV14" s="27"/>
      <c r="AW14" s="25"/>
      <c r="AX14" s="25"/>
      <c r="AY14" s="25"/>
      <c r="AZ14" s="28"/>
      <c r="BA14" s="53"/>
      <c r="BB14" s="53">
        <f>IF(K14=K33,1,0)</f>
        <v>0</v>
      </c>
      <c r="BC14" s="53">
        <f>IF(O14=K33,1,0)</f>
        <v>0</v>
      </c>
      <c r="BD14" s="53">
        <f>IF(S14=K33,1,0)</f>
        <v>0</v>
      </c>
      <c r="BE14" s="53">
        <f>IF(W14=K33,1,0)</f>
        <v>0</v>
      </c>
      <c r="BF14" s="53">
        <f>IF(AA14=K33,1,0)</f>
        <v>0</v>
      </c>
      <c r="BG14" s="53">
        <f>RANK(AP14,AP14:AR29,1)*1000</f>
        <v>4000</v>
      </c>
      <c r="BH14" s="53">
        <f>RANK(AH14,AH14:AJ29,1)*100</f>
        <v>400</v>
      </c>
      <c r="BI14" s="53">
        <f>RANK(AK14,AK14:AM29,1)*10</f>
        <v>40</v>
      </c>
      <c r="BJ14" s="53">
        <f>RANK(AN14,AN14:AO29,1)*1</f>
        <v>4</v>
      </c>
      <c r="BK14" s="53">
        <v>0.4</v>
      </c>
      <c r="BL14" s="53">
        <f>BG14+BH14+BI14+BJ14+BK14</f>
        <v>4444.4</v>
      </c>
      <c r="BM14" s="53">
        <f>RANK(BL14,BL14:BL29,0)</f>
        <v>1</v>
      </c>
      <c r="BN14" s="53"/>
      <c r="BO14" s="65">
        <f>IF(K14&gt;0,J15,"")</f>
        <v>6.57</v>
      </c>
      <c r="BP14" s="65">
        <f>IF(O14&gt;0,N15,"")</f>
        <v>6.25</v>
      </c>
      <c r="BQ14" s="65">
        <f>IF(S14&gt;0,R15,"")</f>
        <v>6.94</v>
      </c>
      <c r="BR14" s="65">
        <f>IF(W14&gt;0,V15,"")</f>
        <v>0</v>
      </c>
      <c r="BS14" s="65">
        <f>IF(AA14&gt;0,Z15,"")</f>
        <v>0</v>
      </c>
      <c r="BT14" s="65">
        <f>MAX(BO14:BS14)</f>
        <v>6.94</v>
      </c>
      <c r="BU14" s="65">
        <f>IF(BT14&gt;0,BT14,0)</f>
        <v>6.94</v>
      </c>
      <c r="BV14" s="53"/>
      <c r="BW14" s="64"/>
    </row>
    <row r="15" spans="1:75" ht="13.5" customHeight="1">
      <c r="A15" s="190"/>
      <c r="B15" s="191"/>
      <c r="C15" s="191"/>
      <c r="D15" s="191"/>
      <c r="E15" s="192"/>
      <c r="F15" s="125"/>
      <c r="G15" s="126"/>
      <c r="H15" s="126"/>
      <c r="I15" s="127"/>
      <c r="J15" s="195">
        <f>IF(J13&gt;0,TRUNC(J13/L13,2),"")</f>
        <v>6.57</v>
      </c>
      <c r="K15" s="196"/>
      <c r="L15" s="196"/>
      <c r="M15" s="156">
        <f>Eingabe!Y28</f>
        <v>38</v>
      </c>
      <c r="N15" s="195">
        <f>IF(N13&gt;0,TRUNC(N13/P13,2),"")</f>
        <v>6.25</v>
      </c>
      <c r="O15" s="196"/>
      <c r="P15" s="196"/>
      <c r="Q15" s="156">
        <f>Eingabe!Y30</f>
        <v>24</v>
      </c>
      <c r="R15" s="195">
        <f>IF(R13&gt;0,TRUNC(R13/T13,2),"")</f>
        <v>6.94</v>
      </c>
      <c r="S15" s="196"/>
      <c r="T15" s="196"/>
      <c r="U15" s="156">
        <f>Eingabe!Y32</f>
        <v>37</v>
      </c>
      <c r="V15" s="157"/>
      <c r="W15" s="158"/>
      <c r="X15" s="165"/>
      <c r="Y15" s="166"/>
      <c r="Z15" s="157"/>
      <c r="AA15" s="158"/>
      <c r="AB15" s="165"/>
      <c r="AC15" s="166"/>
      <c r="AD15" s="128"/>
      <c r="AE15" s="129"/>
      <c r="AF15" s="128"/>
      <c r="AG15" s="129"/>
      <c r="AH15" s="130"/>
      <c r="AI15" s="131"/>
      <c r="AJ15" s="132"/>
      <c r="AK15" s="130"/>
      <c r="AL15" s="131"/>
      <c r="AM15" s="132"/>
      <c r="AN15" s="128"/>
      <c r="AO15" s="129"/>
      <c r="AP15" s="128"/>
      <c r="AQ15" s="133"/>
      <c r="AR15" s="129"/>
      <c r="AS15" s="220"/>
      <c r="AT15" s="221"/>
      <c r="AU15" s="222"/>
      <c r="AV15" s="30"/>
      <c r="AW15" s="31"/>
      <c r="AX15" s="31"/>
      <c r="AY15" s="31"/>
      <c r="AZ15" s="32"/>
      <c r="BA15" s="53"/>
      <c r="BB15" s="53">
        <f>IF(J15&gt;=F18,J15,0)</f>
        <v>6.57</v>
      </c>
      <c r="BC15" s="53">
        <f>IF(N15&gt;=F21,N15,0)</f>
        <v>6.25</v>
      </c>
      <c r="BD15" s="53">
        <f>IF(R15&gt;=F24,R15,0)</f>
        <v>6.94</v>
      </c>
      <c r="BE15" s="53"/>
      <c r="BF15" s="53"/>
      <c r="BG15" s="53">
        <f>MAX(BB15:BE15)</f>
        <v>6.94</v>
      </c>
      <c r="BH15" s="53"/>
      <c r="BI15" s="53"/>
      <c r="BJ15" s="53"/>
      <c r="BK15" s="53"/>
      <c r="BL15" s="53"/>
      <c r="BM15" s="53"/>
      <c r="BN15" s="53"/>
      <c r="BO15" s="65"/>
      <c r="BP15" s="65"/>
      <c r="BQ15" s="65"/>
      <c r="BR15" s="65"/>
      <c r="BS15" s="65"/>
      <c r="BT15" s="65"/>
      <c r="BU15" s="65"/>
      <c r="BV15" s="53"/>
      <c r="BW15" s="64"/>
    </row>
    <row r="16" spans="1:75" ht="19.5" customHeight="1">
      <c r="A16" s="197" t="str">
        <f>Eingabe!J9</f>
        <v>Ulrich</v>
      </c>
      <c r="B16" s="198"/>
      <c r="C16" s="198"/>
      <c r="D16" s="198"/>
      <c r="E16" s="199"/>
      <c r="F16" s="193">
        <f>Eingabe!W29</f>
        <v>51</v>
      </c>
      <c r="G16" s="194"/>
      <c r="H16" s="200">
        <f>IF(L13&gt;0,L13," ")</f>
        <v>19</v>
      </c>
      <c r="I16" s="201"/>
      <c r="J16" s="134"/>
      <c r="K16" s="135"/>
      <c r="L16" s="135"/>
      <c r="M16" s="136"/>
      <c r="N16" s="193">
        <f>Eingabe!W34</f>
        <v>50</v>
      </c>
      <c r="O16" s="240"/>
      <c r="P16" s="174">
        <f>Eingabe!X34</f>
        <v>20</v>
      </c>
      <c r="Q16" s="175"/>
      <c r="R16" s="193">
        <f>Eingabe!W36</f>
        <v>73</v>
      </c>
      <c r="S16" s="194"/>
      <c r="T16" s="174">
        <f>Eingabe!X36</f>
        <v>20</v>
      </c>
      <c r="U16" s="175"/>
      <c r="V16" s="167"/>
      <c r="W16" s="168"/>
      <c r="X16" s="118"/>
      <c r="Y16" s="119"/>
      <c r="Z16" s="167"/>
      <c r="AA16" s="168"/>
      <c r="AB16" s="118"/>
      <c r="AC16" s="119"/>
      <c r="AD16" s="138"/>
      <c r="AE16" s="139"/>
      <c r="AF16" s="138"/>
      <c r="AG16" s="139"/>
      <c r="AH16" s="140"/>
      <c r="AI16" s="141"/>
      <c r="AJ16" s="142"/>
      <c r="AK16" s="140"/>
      <c r="AL16" s="141"/>
      <c r="AM16" s="142"/>
      <c r="AN16" s="138"/>
      <c r="AO16" s="139"/>
      <c r="AP16" s="138"/>
      <c r="AQ16" s="137"/>
      <c r="AR16" s="139"/>
      <c r="AS16" s="214">
        <f>BM17</f>
        <v>4</v>
      </c>
      <c r="AT16" s="215"/>
      <c r="AU16" s="216"/>
      <c r="AV16" s="22"/>
      <c r="AW16" s="24"/>
      <c r="AX16" s="24"/>
      <c r="AY16" s="24"/>
      <c r="AZ16" s="23"/>
      <c r="BA16" s="53"/>
      <c r="BB16" s="53">
        <f>IF(G17=C33,2,0)</f>
        <v>0</v>
      </c>
      <c r="BC16" s="53">
        <f>IF(O17=C33,2,0)</f>
        <v>0</v>
      </c>
      <c r="BD16" s="53">
        <f>IF(S17=C33,2,0)</f>
        <v>2</v>
      </c>
      <c r="BE16" s="53">
        <f>IF(W17=C33,2,0)</f>
        <v>0</v>
      </c>
      <c r="BF16" s="53">
        <f>IF(AA17=C33,2,0)</f>
        <v>0</v>
      </c>
      <c r="BG16" s="53"/>
      <c r="BH16" s="53"/>
      <c r="BI16" s="53"/>
      <c r="BJ16" s="53"/>
      <c r="BK16" s="53"/>
      <c r="BL16" s="53"/>
      <c r="BM16" s="53"/>
      <c r="BN16" s="53"/>
      <c r="BO16" s="65"/>
      <c r="BP16" s="65"/>
      <c r="BQ16" s="65"/>
      <c r="BR16" s="65"/>
      <c r="BS16" s="65"/>
      <c r="BT16" s="65"/>
      <c r="BU16" s="65"/>
      <c r="BV16" s="53"/>
      <c r="BW16" s="64"/>
    </row>
    <row r="17" spans="1:75" ht="19.5" customHeight="1">
      <c r="A17" s="187" t="str">
        <f>Eingabe!K9</f>
        <v>Behmer</v>
      </c>
      <c r="B17" s="188"/>
      <c r="C17" s="188"/>
      <c r="D17" s="188"/>
      <c r="E17" s="189"/>
      <c r="F17" s="143"/>
      <c r="G17" s="164" t="str">
        <f>IF(F16&gt;J13,C33,IF(F16&lt;J13,S33,IF(AND(F16=J13,F16+J13&gt;0),K33,4)))</f>
        <v>(</v>
      </c>
      <c r="H17" s="164"/>
      <c r="I17" s="144"/>
      <c r="J17" s="115"/>
      <c r="K17" s="116"/>
      <c r="L17" s="116"/>
      <c r="M17" s="117"/>
      <c r="N17" s="123"/>
      <c r="O17" s="164" t="str">
        <f>IF(N16&gt;J19,C33,IF(N16&lt;J19,S33,IF(AND(N16=J19,N16+J19&gt;0),K33,4)))</f>
        <v>(</v>
      </c>
      <c r="P17" s="164"/>
      <c r="Q17" s="124"/>
      <c r="R17" s="123"/>
      <c r="S17" s="164" t="str">
        <f>IF(R16&gt;J22,C33,IF(R16&lt;J22,S33,IF(AND(R16=J22,R16+J22&gt;0),K33,4)))</f>
        <v>*</v>
      </c>
      <c r="T17" s="164"/>
      <c r="U17" s="124"/>
      <c r="V17" s="123"/>
      <c r="W17" s="164">
        <f>IF(V16&gt;J25,C33,IF(V16&lt;J25,S33,IF(AND(V16=J25,V16+J25&gt;0),K33,4)))</f>
        <v>4</v>
      </c>
      <c r="X17" s="164"/>
      <c r="Y17" s="124"/>
      <c r="Z17" s="123"/>
      <c r="AA17" s="164">
        <f>IF(Z16&gt;J28,C33,IF(Z16&lt;J28,S33,IF(AND(Z16=J28,Z16+J28&gt;0),K33,4)))</f>
        <v>4</v>
      </c>
      <c r="AB17" s="164"/>
      <c r="AC17" s="124"/>
      <c r="AD17" s="181">
        <f>IF(Z16+N16+R16+V16+F16&gt;0,Z16+N16+R16+V16+F16,"")</f>
        <v>174</v>
      </c>
      <c r="AE17" s="183"/>
      <c r="AF17" s="181">
        <f>IF(L13+P16+T16+Y16+AC16&gt;0,L13+P16+T16+Y16+AC16,"")</f>
        <v>59</v>
      </c>
      <c r="AG17" s="183"/>
      <c r="AH17" s="184">
        <f>IF(AF17="","",TRUNC(AD17/AF17,2))</f>
        <v>2.94</v>
      </c>
      <c r="AI17" s="185"/>
      <c r="AJ17" s="186"/>
      <c r="AK17" s="184">
        <f>BG18</f>
        <v>3.65</v>
      </c>
      <c r="AL17" s="185"/>
      <c r="AM17" s="186"/>
      <c r="AN17" s="181">
        <f>IF(AD17="","",MAX(Q18,I18,U18))</f>
        <v>24</v>
      </c>
      <c r="AO17" s="183"/>
      <c r="AP17" s="181">
        <f>IF(BB17+BC17+BD17+BE17+BF17+BB16+BC16+BD16+BE16+BF16&gt;=0,BB17+BC17+BD17+BE17+BF17+BB16+BC16+BD16+BE16+BF16,"")</f>
        <v>2</v>
      </c>
      <c r="AQ17" s="182"/>
      <c r="AR17" s="183"/>
      <c r="AS17" s="217"/>
      <c r="AT17" s="218"/>
      <c r="AU17" s="219"/>
      <c r="AV17" s="27"/>
      <c r="AW17" s="25"/>
      <c r="AX17" s="25"/>
      <c r="AY17" s="25"/>
      <c r="AZ17" s="28"/>
      <c r="BA17" s="53"/>
      <c r="BB17" s="53">
        <f>IF(G17=K33,1,0)</f>
        <v>0</v>
      </c>
      <c r="BC17" s="53">
        <f>IF(O17=K33,1,0)</f>
        <v>0</v>
      </c>
      <c r="BD17" s="53">
        <f>IF(S17=K33,1,0)</f>
        <v>0</v>
      </c>
      <c r="BE17" s="53">
        <f>IF(W17=K33,1,0)</f>
        <v>0</v>
      </c>
      <c r="BF17" s="53">
        <f>IF(AA17=K33,1,0)</f>
        <v>0</v>
      </c>
      <c r="BG17" s="53">
        <f>RANK(AP17,AP14:AR29,1)*1000</f>
        <v>1000</v>
      </c>
      <c r="BH17" s="53">
        <f>RANK(AH17,AH14:AJ29,1)*100</f>
        <v>100</v>
      </c>
      <c r="BI17" s="53">
        <f>RANK(AK17,AK14:AM29,1)*10</f>
        <v>10</v>
      </c>
      <c r="BJ17" s="53">
        <f>RANK(AN17,AN14:AO29,1)*1</f>
        <v>2</v>
      </c>
      <c r="BK17" s="53">
        <v>0.3</v>
      </c>
      <c r="BL17" s="53">
        <f>BG17+BH17+BI17+BJ17+BK17</f>
        <v>1112.3</v>
      </c>
      <c r="BM17" s="53">
        <f>RANK(BL17,BL14:BL29,0)</f>
        <v>4</v>
      </c>
      <c r="BN17" s="53"/>
      <c r="BO17" s="65">
        <f>IF(G17&gt;0,F18,"")</f>
        <v>2.68</v>
      </c>
      <c r="BP17" s="65">
        <f>IF(O17&gt;0,N18,"")</f>
        <v>2.5</v>
      </c>
      <c r="BQ17" s="65">
        <f>IF(S17&gt;0,R18,"")</f>
        <v>3.65</v>
      </c>
      <c r="BR17" s="65">
        <f>IF(W17&gt;0,V18,"")</f>
        <v>0</v>
      </c>
      <c r="BS17" s="65">
        <f>IF(AA17&gt;0,Z18,"")</f>
        <v>0</v>
      </c>
      <c r="BT17" s="65">
        <f>MAX(BO17:BS17)</f>
        <v>3.65</v>
      </c>
      <c r="BU17" s="65">
        <f>IF(BT17&gt;0,BT17,0)</f>
        <v>3.65</v>
      </c>
      <c r="BV17" s="53"/>
      <c r="BW17" s="64"/>
    </row>
    <row r="18" spans="1:75" ht="13.5" customHeight="1">
      <c r="A18" s="190"/>
      <c r="B18" s="191"/>
      <c r="C18" s="191"/>
      <c r="D18" s="191"/>
      <c r="E18" s="192"/>
      <c r="F18" s="195">
        <f>IF(F16&gt;0,TRUNC(F16/H16,2),"")</f>
        <v>2.68</v>
      </c>
      <c r="G18" s="196"/>
      <c r="H18" s="196"/>
      <c r="I18" s="114">
        <f>Eingabe!Y29</f>
        <v>11</v>
      </c>
      <c r="J18" s="125"/>
      <c r="K18" s="126"/>
      <c r="L18" s="126"/>
      <c r="M18" s="127"/>
      <c r="N18" s="195">
        <f>IF(N16&gt;0,TRUNC(N16/P16,2),"")</f>
        <v>2.5</v>
      </c>
      <c r="O18" s="196"/>
      <c r="P18" s="196"/>
      <c r="Q18" s="156">
        <f>Eingabe!Y34</f>
        <v>7</v>
      </c>
      <c r="R18" s="195">
        <f>IF(R16&gt;0,TRUNC(R16/T16,2),"")</f>
        <v>3.65</v>
      </c>
      <c r="S18" s="196"/>
      <c r="T18" s="196"/>
      <c r="U18" s="156">
        <f>Eingabe!Y36</f>
        <v>24</v>
      </c>
      <c r="V18" s="157"/>
      <c r="W18" s="158"/>
      <c r="X18" s="165"/>
      <c r="Y18" s="166"/>
      <c r="Z18" s="157"/>
      <c r="AA18" s="158"/>
      <c r="AB18" s="165"/>
      <c r="AC18" s="166"/>
      <c r="AD18" s="128"/>
      <c r="AE18" s="129"/>
      <c r="AF18" s="128"/>
      <c r="AG18" s="129"/>
      <c r="AH18" s="130"/>
      <c r="AI18" s="131"/>
      <c r="AJ18" s="132"/>
      <c r="AK18" s="130"/>
      <c r="AL18" s="131"/>
      <c r="AM18" s="132"/>
      <c r="AN18" s="128"/>
      <c r="AO18" s="129"/>
      <c r="AP18" s="128"/>
      <c r="AQ18" s="133"/>
      <c r="AR18" s="129"/>
      <c r="AS18" s="220"/>
      <c r="AT18" s="221"/>
      <c r="AU18" s="222"/>
      <c r="AV18" s="30"/>
      <c r="AW18" s="31"/>
      <c r="AX18" s="31"/>
      <c r="AY18" s="31"/>
      <c r="AZ18" s="32"/>
      <c r="BA18" s="53"/>
      <c r="BB18" s="53">
        <f>IF(F18&gt;=J15,F18,0)</f>
        <v>0</v>
      </c>
      <c r="BC18" s="53">
        <f>IF(N18&gt;=J21,N18,0)</f>
        <v>0</v>
      </c>
      <c r="BD18" s="53">
        <f>IF(R18&gt;=J24,R18,0)</f>
        <v>3.65</v>
      </c>
      <c r="BE18" s="53"/>
      <c r="BF18" s="53"/>
      <c r="BG18" s="53">
        <f>MAX(BB18:BE18)</f>
        <v>3.65</v>
      </c>
      <c r="BH18" s="53"/>
      <c r="BI18" s="53"/>
      <c r="BJ18" s="53"/>
      <c r="BK18" s="53"/>
      <c r="BL18" s="53"/>
      <c r="BM18" s="53"/>
      <c r="BN18" s="53"/>
      <c r="BO18" s="65"/>
      <c r="BP18" s="65"/>
      <c r="BQ18" s="65"/>
      <c r="BR18" s="65"/>
      <c r="BS18" s="65"/>
      <c r="BT18" s="65"/>
      <c r="BU18" s="65"/>
      <c r="BV18" s="53"/>
      <c r="BW18" s="64"/>
    </row>
    <row r="19" spans="1:75" ht="19.5" customHeight="1">
      <c r="A19" s="197" t="str">
        <f>Eingabe!J10</f>
        <v>Aribert</v>
      </c>
      <c r="B19" s="198"/>
      <c r="C19" s="198"/>
      <c r="D19" s="198"/>
      <c r="E19" s="199"/>
      <c r="F19" s="197">
        <f>Eingabe!W31</f>
        <v>74</v>
      </c>
      <c r="G19" s="198"/>
      <c r="H19" s="174">
        <f>IF(P13&gt;0,P13," ")</f>
        <v>20</v>
      </c>
      <c r="I19" s="175"/>
      <c r="J19" s="193">
        <f>Eingabe!W35</f>
        <v>90</v>
      </c>
      <c r="K19" s="194"/>
      <c r="L19" s="174">
        <f>IF(P16&gt;0,P16," ")</f>
        <v>20</v>
      </c>
      <c r="M19" s="175"/>
      <c r="N19" s="134"/>
      <c r="O19" s="135"/>
      <c r="P19" s="135"/>
      <c r="Q19" s="136"/>
      <c r="R19" s="193">
        <f>Eingabe!W38</f>
        <v>66</v>
      </c>
      <c r="S19" s="194"/>
      <c r="T19" s="174">
        <f>Eingabe!X38</f>
        <v>20</v>
      </c>
      <c r="U19" s="175"/>
      <c r="V19" s="167"/>
      <c r="W19" s="168"/>
      <c r="X19" s="118"/>
      <c r="Y19" s="119"/>
      <c r="Z19" s="167"/>
      <c r="AA19" s="168"/>
      <c r="AB19" s="118"/>
      <c r="AC19" s="119"/>
      <c r="AD19" s="138"/>
      <c r="AE19" s="139"/>
      <c r="AF19" s="138"/>
      <c r="AG19" s="139"/>
      <c r="AH19" s="140"/>
      <c r="AI19" s="141"/>
      <c r="AJ19" s="142"/>
      <c r="AK19" s="140"/>
      <c r="AL19" s="141"/>
      <c r="AM19" s="142"/>
      <c r="AN19" s="138"/>
      <c r="AO19" s="139"/>
      <c r="AP19" s="138"/>
      <c r="AQ19" s="137"/>
      <c r="AR19" s="139"/>
      <c r="AS19" s="214">
        <f>BM20</f>
        <v>2</v>
      </c>
      <c r="AT19" s="215"/>
      <c r="AU19" s="216"/>
      <c r="AV19" s="22"/>
      <c r="AW19" s="24"/>
      <c r="AX19" s="24"/>
      <c r="AY19" s="24"/>
      <c r="AZ19" s="23"/>
      <c r="BA19" s="53"/>
      <c r="BB19" s="53">
        <f>IF(G20=C33,2,0)</f>
        <v>0</v>
      </c>
      <c r="BC19" s="53">
        <f>IF(K20=C33,2,0)</f>
        <v>2</v>
      </c>
      <c r="BD19" s="53">
        <f>IF(S20=C33,2,0)</f>
        <v>0</v>
      </c>
      <c r="BE19" s="53">
        <f>IF(W20=C33,2,0)</f>
        <v>0</v>
      </c>
      <c r="BF19" s="53">
        <f>IF(AA20=C33,2,0)</f>
        <v>0</v>
      </c>
      <c r="BG19" s="53"/>
      <c r="BH19" s="53"/>
      <c r="BI19" s="53"/>
      <c r="BJ19" s="53"/>
      <c r="BK19" s="53"/>
      <c r="BL19" s="53"/>
      <c r="BM19" s="53"/>
      <c r="BN19" s="53"/>
      <c r="BO19" s="65"/>
      <c r="BP19" s="65"/>
      <c r="BQ19" s="65"/>
      <c r="BR19" s="65"/>
      <c r="BS19" s="65"/>
      <c r="BT19" s="65"/>
      <c r="BU19" s="65"/>
      <c r="BV19" s="53"/>
      <c r="BW19" s="64"/>
    </row>
    <row r="20" spans="1:75" ht="19.5" customHeight="1">
      <c r="A20" s="187" t="str">
        <f>Eingabe!K10</f>
        <v>Bechert</v>
      </c>
      <c r="B20" s="188"/>
      <c r="C20" s="188"/>
      <c r="D20" s="188"/>
      <c r="E20" s="189"/>
      <c r="F20" s="143"/>
      <c r="G20" s="164" t="str">
        <f>IF(F19&gt;N13,C33,IF(F19&lt;N13,S33,IF(AND(F19=N13,F19+N13&gt;0),K33,4)))</f>
        <v>(</v>
      </c>
      <c r="H20" s="164"/>
      <c r="I20" s="144"/>
      <c r="J20" s="143"/>
      <c r="K20" s="164" t="str">
        <f>IF(J19&gt;N16,C33,IF(J19&lt;N16,S33,IF(AND(J19=N16,J19+N16&gt;0),K33,4)))</f>
        <v>*</v>
      </c>
      <c r="L20" s="164"/>
      <c r="M20" s="144"/>
      <c r="N20" s="115"/>
      <c r="O20" s="116"/>
      <c r="P20" s="116"/>
      <c r="Q20" s="117"/>
      <c r="R20" s="123"/>
      <c r="S20" s="164" t="str">
        <f>IF(R19&gt;N22,C33,IF(R19&lt;N22,S33,IF(AND(R19=N22,R19+N22&gt;0),K33,4)))</f>
        <v>(</v>
      </c>
      <c r="T20" s="164"/>
      <c r="U20" s="124"/>
      <c r="V20" s="123"/>
      <c r="W20" s="164">
        <f>IF(V19&gt;N25,C33,IF(V19&lt;N25,S33,IF(AND(V19=N25,V19+N25&gt;0),K33,4)))</f>
        <v>4</v>
      </c>
      <c r="X20" s="164"/>
      <c r="Y20" s="124"/>
      <c r="Z20" s="123"/>
      <c r="AA20" s="164">
        <f>IF(Z19&gt;N28,C33,IF(Z19&lt;N28,S33,IF(AND(Z19=N28,Z19+N28&gt;0),K33,4)))</f>
        <v>4</v>
      </c>
      <c r="AB20" s="164"/>
      <c r="AC20" s="124"/>
      <c r="AD20" s="181">
        <f>IF(J19+Z19+R19+V19+F19&gt;0,J19+Z19+R19+V19+F19,"")</f>
        <v>230</v>
      </c>
      <c r="AE20" s="183"/>
      <c r="AF20" s="181">
        <f>IF(P13+P16+T19+Y19+AC19&gt;0,P13+P16+T19+Y19+AC19,"")</f>
        <v>60</v>
      </c>
      <c r="AG20" s="183"/>
      <c r="AH20" s="184">
        <f>IF(AF20="","",TRUNC(AD20/AF20,2))</f>
        <v>3.83</v>
      </c>
      <c r="AI20" s="185"/>
      <c r="AJ20" s="186"/>
      <c r="AK20" s="184">
        <f>BG21</f>
        <v>4.5</v>
      </c>
      <c r="AL20" s="185"/>
      <c r="AM20" s="186"/>
      <c r="AN20" s="181">
        <f>IF(AD20="","",MAX(M21,I21,U21))</f>
        <v>22</v>
      </c>
      <c r="AO20" s="183"/>
      <c r="AP20" s="181">
        <f>IF(BB20+BC20+BD20+BE20+BF20+BB19+BC19+BD19+BE19+BF19&gt;=0,BB20+BC20+BD20+BE20+BF20+BB19+BC19+BD19+BE19+BF19,"")</f>
        <v>2</v>
      </c>
      <c r="AQ20" s="182"/>
      <c r="AR20" s="183"/>
      <c r="AS20" s="217"/>
      <c r="AT20" s="218"/>
      <c r="AU20" s="219"/>
      <c r="AV20" s="27"/>
      <c r="AW20" s="25"/>
      <c r="AX20" s="25"/>
      <c r="AY20" s="25"/>
      <c r="AZ20" s="28"/>
      <c r="BA20" s="53"/>
      <c r="BB20" s="53">
        <f>IF(G20=K33,1,0)</f>
        <v>0</v>
      </c>
      <c r="BC20" s="53">
        <f>IF(K20=K33,1,0)</f>
        <v>0</v>
      </c>
      <c r="BD20" s="53">
        <f>IF(S20=K33,1,0)</f>
        <v>0</v>
      </c>
      <c r="BE20" s="53">
        <f>IF(W20=K33,1,0)</f>
        <v>0</v>
      </c>
      <c r="BF20" s="53">
        <f>IF(AA20=K33,1,0)</f>
        <v>0</v>
      </c>
      <c r="BG20" s="53">
        <f>RANK(AP20,AP14:AR29,1)*1000</f>
        <v>1000</v>
      </c>
      <c r="BH20" s="53">
        <f>RANK(AH20,AH14:AJ29,1)*100</f>
        <v>300</v>
      </c>
      <c r="BI20" s="53">
        <f>RANK(AK20,AK14:AM29,1)*10</f>
        <v>20</v>
      </c>
      <c r="BJ20" s="53">
        <f>RANK(AN20,AN14:AO29,1)*1</f>
        <v>1</v>
      </c>
      <c r="BK20" s="53">
        <v>0.2</v>
      </c>
      <c r="BL20" s="53">
        <f>BG20+BH20+BI20+BJ20+BK20</f>
        <v>1321.2</v>
      </c>
      <c r="BM20" s="53">
        <f>RANK(BL20,BL14:BL29,0)</f>
        <v>2</v>
      </c>
      <c r="BN20" s="53"/>
      <c r="BO20" s="65">
        <f>IF(G20&gt;0,F21,"")</f>
        <v>3.7</v>
      </c>
      <c r="BP20" s="65">
        <f>IF(K20&gt;0,J21,"")</f>
        <v>4.5</v>
      </c>
      <c r="BQ20" s="65">
        <f>IF(S20&gt;0,R21,"")</f>
        <v>3.3</v>
      </c>
      <c r="BR20" s="65">
        <f>IF(W20&gt;0,V21,"")</f>
        <v>0</v>
      </c>
      <c r="BS20" s="65">
        <f>IF(AA20&gt;0,Z21,"")</f>
        <v>0</v>
      </c>
      <c r="BT20" s="65">
        <f>MAX(BO20:BS20)</f>
        <v>4.5</v>
      </c>
      <c r="BU20" s="65">
        <f>IF(BT20&gt;0,BT20,0)</f>
        <v>4.5</v>
      </c>
      <c r="BV20" s="53"/>
      <c r="BW20" s="64"/>
    </row>
    <row r="21" spans="1:75" ht="13.5" customHeight="1">
      <c r="A21" s="190"/>
      <c r="B21" s="191"/>
      <c r="C21" s="191"/>
      <c r="D21" s="191"/>
      <c r="E21" s="192"/>
      <c r="F21" s="195">
        <f>IF(F19&gt;0,TRUNC(F19/H19,2),"")</f>
        <v>3.7</v>
      </c>
      <c r="G21" s="196"/>
      <c r="H21" s="196"/>
      <c r="I21" s="114">
        <f>Eingabe!Y31</f>
        <v>10</v>
      </c>
      <c r="J21" s="195">
        <f>IF(J19&gt;0,TRUNC(J19/L19,2),"")</f>
        <v>4.5</v>
      </c>
      <c r="K21" s="196"/>
      <c r="L21" s="196"/>
      <c r="M21" s="114">
        <f>Eingabe!Y35</f>
        <v>22</v>
      </c>
      <c r="N21" s="125"/>
      <c r="O21" s="126"/>
      <c r="P21" s="126"/>
      <c r="Q21" s="127"/>
      <c r="R21" s="195">
        <f>IF(R19&gt;0,TRUNC(R19/T19,2),"")</f>
        <v>3.3</v>
      </c>
      <c r="S21" s="196"/>
      <c r="T21" s="196"/>
      <c r="U21" s="156">
        <f>Eingabe!Y38</f>
        <v>18</v>
      </c>
      <c r="V21" s="157"/>
      <c r="W21" s="158"/>
      <c r="X21" s="165"/>
      <c r="Y21" s="166"/>
      <c r="Z21" s="157"/>
      <c r="AA21" s="158"/>
      <c r="AB21" s="165"/>
      <c r="AC21" s="166"/>
      <c r="AD21" s="128"/>
      <c r="AE21" s="129"/>
      <c r="AF21" s="128"/>
      <c r="AG21" s="129"/>
      <c r="AH21" s="130"/>
      <c r="AI21" s="131"/>
      <c r="AJ21" s="132"/>
      <c r="AK21" s="130"/>
      <c r="AL21" s="131"/>
      <c r="AM21" s="132"/>
      <c r="AN21" s="128"/>
      <c r="AO21" s="129"/>
      <c r="AP21" s="128"/>
      <c r="AQ21" s="133"/>
      <c r="AR21" s="129"/>
      <c r="AS21" s="220"/>
      <c r="AT21" s="221"/>
      <c r="AU21" s="222"/>
      <c r="AV21" s="30"/>
      <c r="AW21" s="31"/>
      <c r="AX21" s="31"/>
      <c r="AY21" s="31"/>
      <c r="AZ21" s="32"/>
      <c r="BA21" s="53"/>
      <c r="BB21" s="53">
        <f>IF(F21&gt;=N15,F21,0)</f>
        <v>0</v>
      </c>
      <c r="BC21" s="53">
        <f>IF(J21&gt;=N18,J21,0)</f>
        <v>4.5</v>
      </c>
      <c r="BD21" s="53">
        <f>IF(R21&gt;=N24,R21,0)</f>
        <v>0</v>
      </c>
      <c r="BE21" s="53"/>
      <c r="BF21" s="53"/>
      <c r="BG21" s="53">
        <f>MAX(BB21:BE21)</f>
        <v>4.5</v>
      </c>
      <c r="BH21" s="53"/>
      <c r="BI21" s="53"/>
      <c r="BJ21" s="53"/>
      <c r="BK21" s="53"/>
      <c r="BL21" s="53"/>
      <c r="BM21" s="53"/>
      <c r="BN21" s="53"/>
      <c r="BO21" s="65"/>
      <c r="BP21" s="65"/>
      <c r="BQ21" s="65"/>
      <c r="BR21" s="65"/>
      <c r="BS21" s="65"/>
      <c r="BT21" s="65"/>
      <c r="BU21" s="65"/>
      <c r="BV21" s="53"/>
      <c r="BW21" s="64"/>
    </row>
    <row r="22" spans="1:75" ht="19.5" customHeight="1">
      <c r="A22" s="197" t="str">
        <f>Eingabe!J11</f>
        <v>André</v>
      </c>
      <c r="B22" s="198"/>
      <c r="C22" s="198"/>
      <c r="D22" s="198"/>
      <c r="E22" s="199"/>
      <c r="F22" s="193">
        <f>Eingabe!W33</f>
        <v>41</v>
      </c>
      <c r="G22" s="194"/>
      <c r="H22" s="174">
        <f>IF(T13&gt;0,T13," ")</f>
        <v>18</v>
      </c>
      <c r="I22" s="175"/>
      <c r="J22" s="193">
        <f>Eingabe!W37</f>
        <v>50</v>
      </c>
      <c r="K22" s="194"/>
      <c r="L22" s="174">
        <f>IF(T16&gt;0,T16," ")</f>
        <v>20</v>
      </c>
      <c r="M22" s="175"/>
      <c r="N22" s="193">
        <f>Eingabe!W39</f>
        <v>105</v>
      </c>
      <c r="O22" s="194"/>
      <c r="P22" s="174">
        <f>IF(T19&gt;0,T19," ")</f>
        <v>20</v>
      </c>
      <c r="Q22" s="175"/>
      <c r="R22" s="145"/>
      <c r="S22" s="146"/>
      <c r="T22" s="146"/>
      <c r="U22" s="147"/>
      <c r="V22" s="167"/>
      <c r="W22" s="168"/>
      <c r="X22" s="118"/>
      <c r="Y22" s="119"/>
      <c r="Z22" s="167"/>
      <c r="AA22" s="168"/>
      <c r="AB22" s="118"/>
      <c r="AC22" s="119"/>
      <c r="AD22" s="138"/>
      <c r="AE22" s="139"/>
      <c r="AF22" s="138"/>
      <c r="AG22" s="139"/>
      <c r="AH22" s="140"/>
      <c r="AI22" s="141"/>
      <c r="AJ22" s="142"/>
      <c r="AK22" s="140"/>
      <c r="AL22" s="141"/>
      <c r="AM22" s="142"/>
      <c r="AN22" s="138"/>
      <c r="AO22" s="139"/>
      <c r="AP22" s="138"/>
      <c r="AQ22" s="137"/>
      <c r="AR22" s="139"/>
      <c r="AS22" s="214">
        <f>BM23</f>
        <v>3</v>
      </c>
      <c r="AT22" s="215"/>
      <c r="AU22" s="216"/>
      <c r="AV22" s="22"/>
      <c r="AW22" s="24"/>
      <c r="AX22" s="24"/>
      <c r="AY22" s="24"/>
      <c r="AZ22" s="23"/>
      <c r="BA22" s="53"/>
      <c r="BB22" s="53">
        <f>IF(G23=C33,2,0)</f>
        <v>0</v>
      </c>
      <c r="BC22" s="53">
        <f>IF(K23=C33,2,0)</f>
        <v>0</v>
      </c>
      <c r="BD22" s="53">
        <f>IF(O23=C33,2,0)</f>
        <v>2</v>
      </c>
      <c r="BE22" s="53">
        <f>IF(W23=C33,2,0)</f>
        <v>0</v>
      </c>
      <c r="BF22" s="53">
        <f>IF(AA23=C33,2,0)</f>
        <v>0</v>
      </c>
      <c r="BG22" s="53"/>
      <c r="BH22" s="53"/>
      <c r="BI22" s="53"/>
      <c r="BJ22" s="53"/>
      <c r="BK22" s="53"/>
      <c r="BL22" s="53"/>
      <c r="BM22" s="53"/>
      <c r="BN22" s="53"/>
      <c r="BO22" s="65"/>
      <c r="BP22" s="65"/>
      <c r="BQ22" s="65"/>
      <c r="BR22" s="65"/>
      <c r="BS22" s="65"/>
      <c r="BT22" s="65"/>
      <c r="BU22" s="65"/>
      <c r="BV22" s="53"/>
      <c r="BW22" s="64"/>
    </row>
    <row r="23" spans="1:75" ht="19.5" customHeight="1">
      <c r="A23" s="187" t="str">
        <f>Eingabe!K11</f>
        <v>Bastians</v>
      </c>
      <c r="B23" s="188"/>
      <c r="C23" s="188"/>
      <c r="D23" s="188"/>
      <c r="E23" s="189"/>
      <c r="F23" s="143"/>
      <c r="G23" s="164" t="str">
        <f>IF(F22&gt;R13,C33,IF(F22&lt;R13,S33,IF(AND(F22=R13,F22+R13&gt;0),K33,4)))</f>
        <v>(</v>
      </c>
      <c r="H23" s="164"/>
      <c r="I23" s="144"/>
      <c r="J23" s="143"/>
      <c r="K23" s="164" t="str">
        <f>IF(J22&gt;R16,C33,IF(J22&lt;R16,S33,IF(AND(J22=R16,J22+R16&gt;0),K33,4)))</f>
        <v>(</v>
      </c>
      <c r="L23" s="164"/>
      <c r="M23" s="144"/>
      <c r="N23" s="143"/>
      <c r="O23" s="164" t="str">
        <f>IF(N22&gt;R19,C33,IF(N22&lt;R19,S33,IF(AND(N22=R19,N22+R19&gt;0),K33,4)))</f>
        <v>*</v>
      </c>
      <c r="P23" s="164"/>
      <c r="Q23" s="144"/>
      <c r="R23" s="115"/>
      <c r="S23" s="116"/>
      <c r="T23" s="116"/>
      <c r="U23" s="117"/>
      <c r="V23" s="123"/>
      <c r="W23" s="164">
        <f>IF(V22&gt;R25,C33,IF(V22&lt;R25,S33,IF(AND(V22=R25,V22+R25&gt;0),K33,4)))</f>
        <v>4</v>
      </c>
      <c r="X23" s="164"/>
      <c r="Y23" s="124"/>
      <c r="Z23" s="123"/>
      <c r="AA23" s="164">
        <f>IF(Z22&gt;R28,C33,IF(Z22&lt;R28,S33,IF(AND(Z22=R28,Z22+R28&gt;0),K33,4)))</f>
        <v>4</v>
      </c>
      <c r="AB23" s="164"/>
      <c r="AC23" s="124"/>
      <c r="AD23" s="181">
        <f>IF(J22+N22+Z22+V22+F22&gt;0,J22+N22+Z22+V22+F22,"")</f>
        <v>196</v>
      </c>
      <c r="AE23" s="183"/>
      <c r="AF23" s="181">
        <f>IF(T13+T16+T19+Y22+AC22&gt;0,T13+T16+T19+Y22+AC22,"")</f>
        <v>58</v>
      </c>
      <c r="AG23" s="183"/>
      <c r="AH23" s="184">
        <f>IF(AF23="","",TRUNC(AD23/AF23,2))</f>
        <v>3.37</v>
      </c>
      <c r="AI23" s="185"/>
      <c r="AJ23" s="186"/>
      <c r="AK23" s="184">
        <f>BG24</f>
        <v>5.25</v>
      </c>
      <c r="AL23" s="185"/>
      <c r="AM23" s="186"/>
      <c r="AN23" s="181">
        <f>IF(AD23="","",MAX(M24,Q24,I24))</f>
        <v>35</v>
      </c>
      <c r="AO23" s="183"/>
      <c r="AP23" s="181">
        <f>IF(BB23+BC23+BD23+BE23+BF23+BB22+BC22+BD22+BE22+BF22&gt;=0,BB23+BC23+BD23+BE23+BF23+BB22+BC22+BD22+BE22+BF22,"")</f>
        <v>2</v>
      </c>
      <c r="AQ23" s="182"/>
      <c r="AR23" s="183"/>
      <c r="AS23" s="217"/>
      <c r="AT23" s="218"/>
      <c r="AU23" s="219"/>
      <c r="AV23" s="27"/>
      <c r="AW23" s="25"/>
      <c r="AX23" s="25"/>
      <c r="AY23" s="25"/>
      <c r="AZ23" s="28"/>
      <c r="BA23" s="53"/>
      <c r="BB23" s="53">
        <f>IF(G23=K33,1,0)</f>
        <v>0</v>
      </c>
      <c r="BC23" s="53">
        <f>IF(K23=K33,1,0)</f>
        <v>0</v>
      </c>
      <c r="BD23" s="53">
        <f>IF(O23=K33,1,0)</f>
        <v>0</v>
      </c>
      <c r="BE23" s="53">
        <f>IF(W23=K33,1,0)</f>
        <v>0</v>
      </c>
      <c r="BF23" s="53">
        <f>IF(AA23=K33,1,0)</f>
        <v>0</v>
      </c>
      <c r="BG23" s="53">
        <f>RANK(AP23,AP14:AR29,1)*1000</f>
        <v>1000</v>
      </c>
      <c r="BH23" s="53">
        <f>RANK(AH23,AH14:AJ29,1)*100</f>
        <v>200</v>
      </c>
      <c r="BI23" s="53">
        <f>RANK(AK23,AK14:AM29,1)*10</f>
        <v>30</v>
      </c>
      <c r="BJ23" s="53">
        <f>RANK(AN23,AN14:AO29,1)*1</f>
        <v>3</v>
      </c>
      <c r="BK23" s="53">
        <v>0.1</v>
      </c>
      <c r="BL23" s="53">
        <f>BG23+BH23+BI23+BJ23+BK23</f>
        <v>1233.1</v>
      </c>
      <c r="BM23" s="53">
        <f>RANK(BL23,BL14:BL29,0)</f>
        <v>3</v>
      </c>
      <c r="BN23" s="53"/>
      <c r="BO23" s="65">
        <f>IF(G23&gt;0,F24,"")</f>
        <v>2.27</v>
      </c>
      <c r="BP23" s="65">
        <f>IF(K23&gt;0,J24,"")</f>
        <v>2.5</v>
      </c>
      <c r="BQ23" s="65">
        <f>IF(O23&gt;0,N24,"")</f>
        <v>5.25</v>
      </c>
      <c r="BR23" s="65">
        <f>IF(W23&gt;0,V24,"")</f>
        <v>0</v>
      </c>
      <c r="BS23" s="65">
        <f>IF(AA23&gt;0,Z24,"")</f>
        <v>0</v>
      </c>
      <c r="BT23" s="65">
        <f>MAX(BO23:BS23)</f>
        <v>5.25</v>
      </c>
      <c r="BU23" s="65">
        <f>IF(BT23&gt;0,BT23,0)</f>
        <v>5.25</v>
      </c>
      <c r="BV23" s="65"/>
      <c r="BW23" s="64"/>
    </row>
    <row r="24" spans="1:75" ht="13.5" customHeight="1">
      <c r="A24" s="190"/>
      <c r="B24" s="191"/>
      <c r="C24" s="191"/>
      <c r="D24" s="191"/>
      <c r="E24" s="192"/>
      <c r="F24" s="195">
        <f>IF(F22&gt;0,TRUNC(F22/H22,2),"")</f>
        <v>2.27</v>
      </c>
      <c r="G24" s="196"/>
      <c r="H24" s="196"/>
      <c r="I24" s="114">
        <f>Eingabe!Y33</f>
        <v>14</v>
      </c>
      <c r="J24" s="195">
        <f>IF(J22&gt;0,TRUNC(J22/L22,2),"")</f>
        <v>2.5</v>
      </c>
      <c r="K24" s="196"/>
      <c r="L24" s="196"/>
      <c r="M24" s="114">
        <f>Eingabe!Y37</f>
        <v>7</v>
      </c>
      <c r="N24" s="195">
        <f>IF(N22&gt;0,TRUNC(N22/P22,2),"")</f>
        <v>5.25</v>
      </c>
      <c r="O24" s="196"/>
      <c r="P24" s="196"/>
      <c r="Q24" s="114">
        <f>Eingabe!Y39</f>
        <v>35</v>
      </c>
      <c r="R24" s="125"/>
      <c r="S24" s="126"/>
      <c r="T24" s="126"/>
      <c r="U24" s="127"/>
      <c r="V24" s="157"/>
      <c r="W24" s="158"/>
      <c r="X24" s="165"/>
      <c r="Y24" s="166"/>
      <c r="Z24" s="157"/>
      <c r="AA24" s="158"/>
      <c r="AB24" s="165"/>
      <c r="AC24" s="166"/>
      <c r="AD24" s="128"/>
      <c r="AE24" s="129"/>
      <c r="AF24" s="128"/>
      <c r="AG24" s="129"/>
      <c r="AH24" s="148"/>
      <c r="AI24" s="149"/>
      <c r="AJ24" s="150"/>
      <c r="AK24" s="148"/>
      <c r="AL24" s="149"/>
      <c r="AM24" s="150"/>
      <c r="AN24" s="128"/>
      <c r="AO24" s="129"/>
      <c r="AP24" s="128"/>
      <c r="AQ24" s="133"/>
      <c r="AR24" s="129"/>
      <c r="AS24" s="220"/>
      <c r="AT24" s="221"/>
      <c r="AU24" s="222"/>
      <c r="AV24" s="30"/>
      <c r="AW24" s="31"/>
      <c r="AX24" s="31"/>
      <c r="AY24" s="31"/>
      <c r="AZ24" s="32"/>
      <c r="BA24" s="53"/>
      <c r="BB24" s="53">
        <f>IF(F24&gt;=R15,F24,0)</f>
        <v>0</v>
      </c>
      <c r="BC24" s="53">
        <f>IF(J24&gt;=R18,J24,0)</f>
        <v>0</v>
      </c>
      <c r="BD24" s="53">
        <f>IF(N24&gt;=R21,N24,0)</f>
        <v>5.25</v>
      </c>
      <c r="BE24" s="53"/>
      <c r="BF24" s="53"/>
      <c r="BG24" s="53">
        <f>MAX(BB24:BE24)</f>
        <v>5.25</v>
      </c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64"/>
    </row>
    <row r="25" spans="1:75" ht="19.5" customHeight="1">
      <c r="A25" s="234"/>
      <c r="B25" s="235"/>
      <c r="C25" s="235"/>
      <c r="D25" s="235"/>
      <c r="E25" s="236"/>
      <c r="F25" s="162"/>
      <c r="G25" s="163"/>
      <c r="H25" s="151"/>
      <c r="I25" s="152"/>
      <c r="J25" s="162"/>
      <c r="K25" s="163"/>
      <c r="L25" s="151"/>
      <c r="M25" s="152"/>
      <c r="N25" s="162"/>
      <c r="O25" s="163"/>
      <c r="P25" s="151"/>
      <c r="Q25" s="152"/>
      <c r="R25" s="162"/>
      <c r="S25" s="163"/>
      <c r="T25" s="151"/>
      <c r="U25" s="152"/>
      <c r="V25" s="145"/>
      <c r="W25" s="146"/>
      <c r="X25" s="146"/>
      <c r="Y25" s="147"/>
      <c r="Z25" s="167"/>
      <c r="AA25" s="168"/>
      <c r="AB25" s="118"/>
      <c r="AC25" s="119"/>
      <c r="AD25" s="138"/>
      <c r="AE25" s="139"/>
      <c r="AF25" s="138"/>
      <c r="AG25" s="139"/>
      <c r="AH25" s="138"/>
      <c r="AI25" s="137"/>
      <c r="AJ25" s="139"/>
      <c r="AK25" s="140"/>
      <c r="AL25" s="141"/>
      <c r="AM25" s="142"/>
      <c r="AN25" s="138"/>
      <c r="AO25" s="139"/>
      <c r="AP25" s="138"/>
      <c r="AQ25" s="137"/>
      <c r="AR25" s="139"/>
      <c r="AS25" s="225"/>
      <c r="AT25" s="226"/>
      <c r="AU25" s="227"/>
      <c r="AV25" s="22"/>
      <c r="AW25" s="24"/>
      <c r="AX25" s="24"/>
      <c r="AY25" s="24"/>
      <c r="AZ25" s="2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64"/>
    </row>
    <row r="26" spans="1:75" ht="19.5" customHeight="1">
      <c r="A26" s="237"/>
      <c r="B26" s="238"/>
      <c r="C26" s="238"/>
      <c r="D26" s="238"/>
      <c r="E26" s="239"/>
      <c r="F26" s="143"/>
      <c r="G26" s="164">
        <f>IF(F25&gt;V13,C33,IF(F25&lt;V13,S33,IF(AND(F25=V13,F25+V13&gt;0),K33,4)))</f>
        <v>4</v>
      </c>
      <c r="H26" s="164"/>
      <c r="I26" s="144"/>
      <c r="J26" s="143"/>
      <c r="K26" s="164">
        <f>IF(J25&gt;V16,C33,IF(J25&lt;V16,S33,IF(AND(J25=V16,J25+V16&gt;0),K33,4)))</f>
        <v>4</v>
      </c>
      <c r="L26" s="164"/>
      <c r="M26" s="144"/>
      <c r="N26" s="143"/>
      <c r="O26" s="164">
        <f>IF(N25&gt;V19,C33,IF(N25&lt;V19,S33,IF(AND(N25=V19,N25+V19&gt;0),K33,4)))</f>
        <v>4</v>
      </c>
      <c r="P26" s="164"/>
      <c r="Q26" s="144"/>
      <c r="R26" s="143"/>
      <c r="S26" s="164">
        <f>IF(R25&gt;V22,C33,IF(R25&lt;V22,S33,IF(AND(R25=V22,R25+V22&gt;0),K33,4)))</f>
        <v>4</v>
      </c>
      <c r="T26" s="164"/>
      <c r="U26" s="144"/>
      <c r="V26" s="115"/>
      <c r="W26" s="116"/>
      <c r="X26" s="116"/>
      <c r="Y26" s="117"/>
      <c r="Z26" s="123"/>
      <c r="AA26" s="164">
        <f>IF(Z25&gt;V28,C33,IF(Z25&lt;V28,S33,IF(AND(Z25=V28,Z25+V28&gt;0),K33,4)))</f>
        <v>4</v>
      </c>
      <c r="AB26" s="164"/>
      <c r="AC26" s="124"/>
      <c r="AD26" s="181"/>
      <c r="AE26" s="183"/>
      <c r="AF26" s="181"/>
      <c r="AG26" s="183"/>
      <c r="AH26" s="184"/>
      <c r="AI26" s="185"/>
      <c r="AJ26" s="186"/>
      <c r="AK26" s="184"/>
      <c r="AL26" s="185"/>
      <c r="AM26" s="186"/>
      <c r="AN26" s="181"/>
      <c r="AO26" s="183"/>
      <c r="AP26" s="181"/>
      <c r="AQ26" s="182"/>
      <c r="AR26" s="183"/>
      <c r="AS26" s="228"/>
      <c r="AT26" s="229"/>
      <c r="AU26" s="230"/>
      <c r="AV26" s="27"/>
      <c r="AW26" s="25"/>
      <c r="AX26" s="25"/>
      <c r="AY26" s="25"/>
      <c r="AZ26" s="28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64"/>
    </row>
    <row r="27" spans="1:75" ht="13.5" customHeight="1">
      <c r="A27" s="202"/>
      <c r="B27" s="203"/>
      <c r="C27" s="203"/>
      <c r="D27" s="203"/>
      <c r="E27" s="204"/>
      <c r="F27" s="157"/>
      <c r="G27" s="158"/>
      <c r="H27" s="160"/>
      <c r="I27" s="161"/>
      <c r="J27" s="157"/>
      <c r="K27" s="158"/>
      <c r="L27" s="160"/>
      <c r="M27" s="161"/>
      <c r="N27" s="157"/>
      <c r="O27" s="158"/>
      <c r="P27" s="160"/>
      <c r="Q27" s="161"/>
      <c r="R27" s="157"/>
      <c r="S27" s="158"/>
      <c r="T27" s="160"/>
      <c r="U27" s="161"/>
      <c r="V27" s="125"/>
      <c r="W27" s="126"/>
      <c r="X27" s="126"/>
      <c r="Y27" s="127"/>
      <c r="Z27" s="157"/>
      <c r="AA27" s="158"/>
      <c r="AB27" s="165"/>
      <c r="AC27" s="166"/>
      <c r="AD27" s="128"/>
      <c r="AE27" s="129"/>
      <c r="AF27" s="128"/>
      <c r="AG27" s="129"/>
      <c r="AH27" s="128"/>
      <c r="AI27" s="133"/>
      <c r="AJ27" s="129"/>
      <c r="AK27" s="130"/>
      <c r="AL27" s="131"/>
      <c r="AM27" s="132"/>
      <c r="AN27" s="128"/>
      <c r="AO27" s="129"/>
      <c r="AP27" s="128"/>
      <c r="AQ27" s="133"/>
      <c r="AR27" s="129"/>
      <c r="AS27" s="231"/>
      <c r="AT27" s="232"/>
      <c r="AU27" s="233"/>
      <c r="AV27" s="30"/>
      <c r="AW27" s="31"/>
      <c r="AX27" s="31"/>
      <c r="AY27" s="31"/>
      <c r="AZ27" s="32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64"/>
    </row>
    <row r="28" spans="1:75" ht="19.5" customHeight="1">
      <c r="A28" s="234"/>
      <c r="B28" s="235"/>
      <c r="C28" s="235"/>
      <c r="D28" s="235"/>
      <c r="E28" s="236"/>
      <c r="F28" s="162"/>
      <c r="G28" s="163"/>
      <c r="H28" s="151"/>
      <c r="I28" s="152"/>
      <c r="J28" s="162"/>
      <c r="K28" s="163"/>
      <c r="L28" s="151"/>
      <c r="M28" s="152"/>
      <c r="N28" s="162"/>
      <c r="O28" s="163"/>
      <c r="P28" s="151"/>
      <c r="Q28" s="152"/>
      <c r="R28" s="162"/>
      <c r="S28" s="163"/>
      <c r="T28" s="151"/>
      <c r="U28" s="152"/>
      <c r="V28" s="162"/>
      <c r="W28" s="163"/>
      <c r="X28" s="151"/>
      <c r="Y28" s="152"/>
      <c r="Z28" s="145"/>
      <c r="AA28" s="146"/>
      <c r="AB28" s="146"/>
      <c r="AC28" s="147"/>
      <c r="AD28" s="138"/>
      <c r="AE28" s="139"/>
      <c r="AF28" s="138"/>
      <c r="AG28" s="139"/>
      <c r="AH28" s="138"/>
      <c r="AI28" s="137"/>
      <c r="AJ28" s="139"/>
      <c r="AK28" s="140"/>
      <c r="AL28" s="141"/>
      <c r="AM28" s="142"/>
      <c r="AN28" s="138"/>
      <c r="AO28" s="139"/>
      <c r="AP28" s="138"/>
      <c r="AQ28" s="137"/>
      <c r="AR28" s="139"/>
      <c r="AS28" s="225"/>
      <c r="AT28" s="226"/>
      <c r="AU28" s="227"/>
      <c r="AV28" s="22"/>
      <c r="AW28" s="24"/>
      <c r="AX28" s="24"/>
      <c r="AY28" s="24"/>
      <c r="AZ28" s="2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64"/>
    </row>
    <row r="29" spans="1:75" ht="19.5" customHeight="1">
      <c r="A29" s="237"/>
      <c r="B29" s="238"/>
      <c r="C29" s="238"/>
      <c r="D29" s="238"/>
      <c r="E29" s="239"/>
      <c r="F29" s="143"/>
      <c r="G29" s="164">
        <f>IF(F28&gt;Z13,C33,IF(F28&lt;Z13,S33,IF(AND(F28=Z13,F28+Z13&gt;0),K33,4)))</f>
        <v>4</v>
      </c>
      <c r="H29" s="164"/>
      <c r="I29" s="144"/>
      <c r="J29" s="143"/>
      <c r="K29" s="164">
        <f>IF(J28&gt;Z16,C33,IF(J28&lt;Z16,S33,IF(AND(J28=Z16,J28+Z16&gt;0),K33,4)))</f>
        <v>4</v>
      </c>
      <c r="L29" s="164"/>
      <c r="M29" s="144"/>
      <c r="N29" s="143"/>
      <c r="O29" s="164">
        <f>IF(N28&gt;Z19,C33,IF(N28&lt;Z19,S33,IF(AND(N28=Z19,N28+Z19&gt;0),K33,4)))</f>
        <v>4</v>
      </c>
      <c r="P29" s="164"/>
      <c r="Q29" s="144"/>
      <c r="R29" s="143"/>
      <c r="S29" s="164">
        <f>IF(R28&gt;Z22,C33,IF(R28&lt;Z22,S33,IF(AND(R28=Z22,R28+Z22&gt;0),K33,4)))</f>
        <v>4</v>
      </c>
      <c r="T29" s="164"/>
      <c r="U29" s="144"/>
      <c r="V29" s="143"/>
      <c r="W29" s="164">
        <f>IF(V28&gt;Z25,C33,IF(V28&lt;Z25,S33,IF(AND(V28=Z25,V28+Z25&gt;0),K33,4)))</f>
        <v>4</v>
      </c>
      <c r="X29" s="164"/>
      <c r="Y29" s="144"/>
      <c r="Z29" s="115"/>
      <c r="AA29" s="116"/>
      <c r="AB29" s="116"/>
      <c r="AC29" s="117"/>
      <c r="AD29" s="181"/>
      <c r="AE29" s="183"/>
      <c r="AF29" s="181"/>
      <c r="AG29" s="183"/>
      <c r="AH29" s="184"/>
      <c r="AI29" s="185"/>
      <c r="AJ29" s="186"/>
      <c r="AK29" s="184"/>
      <c r="AL29" s="185"/>
      <c r="AM29" s="186"/>
      <c r="AN29" s="181"/>
      <c r="AO29" s="183"/>
      <c r="AP29" s="181"/>
      <c r="AQ29" s="182"/>
      <c r="AR29" s="183"/>
      <c r="AS29" s="228"/>
      <c r="AT29" s="229"/>
      <c r="AU29" s="230"/>
      <c r="AV29" s="27"/>
      <c r="AW29" s="25"/>
      <c r="AX29" s="25"/>
      <c r="AY29" s="25"/>
      <c r="AZ29" s="28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64"/>
    </row>
    <row r="30" spans="1:75" ht="13.5" customHeight="1">
      <c r="A30" s="202"/>
      <c r="B30" s="203"/>
      <c r="C30" s="203"/>
      <c r="D30" s="203"/>
      <c r="E30" s="204"/>
      <c r="F30" s="157"/>
      <c r="G30" s="158"/>
      <c r="H30" s="160"/>
      <c r="I30" s="161"/>
      <c r="J30" s="157"/>
      <c r="K30" s="158"/>
      <c r="L30" s="160"/>
      <c r="M30" s="161"/>
      <c r="N30" s="157"/>
      <c r="O30" s="158"/>
      <c r="P30" s="160"/>
      <c r="Q30" s="161"/>
      <c r="R30" s="157"/>
      <c r="S30" s="158"/>
      <c r="T30" s="160"/>
      <c r="U30" s="161"/>
      <c r="V30" s="157"/>
      <c r="W30" s="158"/>
      <c r="X30" s="160"/>
      <c r="Y30" s="161"/>
      <c r="Z30" s="125"/>
      <c r="AA30" s="126"/>
      <c r="AB30" s="126"/>
      <c r="AC30" s="127"/>
      <c r="AD30" s="153"/>
      <c r="AE30" s="154"/>
      <c r="AF30" s="153"/>
      <c r="AG30" s="154"/>
      <c r="AH30" s="153"/>
      <c r="AI30" s="155"/>
      <c r="AJ30" s="154"/>
      <c r="AK30" s="153"/>
      <c r="AL30" s="155"/>
      <c r="AM30" s="154"/>
      <c r="AN30" s="153"/>
      <c r="AO30" s="154"/>
      <c r="AP30" s="153"/>
      <c r="AQ30" s="155"/>
      <c r="AR30" s="154"/>
      <c r="AS30" s="231"/>
      <c r="AT30" s="232"/>
      <c r="AU30" s="233"/>
      <c r="AV30" s="30"/>
      <c r="AW30" s="31"/>
      <c r="AX30" s="31"/>
      <c r="AY30" s="31"/>
      <c r="AZ30" s="32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64"/>
    </row>
    <row r="31" spans="1:75" ht="21.75" customHeight="1">
      <c r="A31" s="2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41"/>
      <c r="AE31" s="41"/>
      <c r="AF31" s="41"/>
      <c r="AG31" s="41"/>
      <c r="AH31" s="29"/>
      <c r="AI31" s="29"/>
      <c r="AJ31" s="29"/>
      <c r="AK31" s="102"/>
      <c r="AL31" s="102" t="s">
        <v>24</v>
      </c>
      <c r="AM31" s="102"/>
      <c r="AN31" s="102"/>
      <c r="AO31" s="102"/>
      <c r="AP31" s="102"/>
      <c r="AQ31" s="102"/>
      <c r="AR31" s="102"/>
      <c r="AS31" s="29"/>
      <c r="AT31" s="29"/>
      <c r="AU31" s="29"/>
      <c r="AV31" s="29"/>
      <c r="AW31" s="29"/>
      <c r="AX31" s="29"/>
      <c r="AY31" s="29"/>
      <c r="AZ31" s="55"/>
      <c r="BA31" s="59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</row>
    <row r="32" spans="1:75" ht="15" customHeight="1">
      <c r="A32" s="27"/>
      <c r="B32" s="34" t="s">
        <v>14</v>
      </c>
      <c r="C32" s="35"/>
      <c r="D32" s="36" t="s">
        <v>15</v>
      </c>
      <c r="E32" s="29"/>
      <c r="F32" s="33"/>
      <c r="G32" s="37"/>
      <c r="H32" s="37"/>
      <c r="I32" s="38"/>
      <c r="J32" s="34" t="s">
        <v>14</v>
      </c>
      <c r="K32" s="39"/>
      <c r="L32" s="39"/>
      <c r="M32" s="36" t="s">
        <v>15</v>
      </c>
      <c r="N32" s="37"/>
      <c r="O32" s="29"/>
      <c r="P32" s="29"/>
      <c r="Q32" s="40"/>
      <c r="R32" s="34" t="s">
        <v>14</v>
      </c>
      <c r="S32" s="39"/>
      <c r="T32" s="39"/>
      <c r="U32" s="36" t="s">
        <v>15</v>
      </c>
      <c r="V32" s="41"/>
      <c r="W32" s="41"/>
      <c r="X32" s="25"/>
      <c r="Y32" s="25"/>
      <c r="Z32" s="25"/>
      <c r="AA32" s="25"/>
      <c r="AB32" s="25"/>
      <c r="AC32" s="25"/>
      <c r="AD32" s="41"/>
      <c r="AE32" s="41"/>
      <c r="AF32" s="41"/>
      <c r="AG32" s="41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55"/>
      <c r="BA32" s="59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</row>
    <row r="33" spans="1:53" ht="19.5" customHeight="1">
      <c r="A33" s="27"/>
      <c r="B33" s="42"/>
      <c r="C33" s="66" t="s">
        <v>48</v>
      </c>
      <c r="D33" s="67"/>
      <c r="E33" s="68"/>
      <c r="F33" s="68"/>
      <c r="G33" s="69"/>
      <c r="H33" s="69"/>
      <c r="I33" s="69"/>
      <c r="J33" s="70"/>
      <c r="K33" s="159" t="s">
        <v>47</v>
      </c>
      <c r="L33" s="159"/>
      <c r="M33" s="71"/>
      <c r="N33" s="69"/>
      <c r="O33" s="68"/>
      <c r="P33" s="68"/>
      <c r="Q33" s="72"/>
      <c r="R33" s="70"/>
      <c r="S33" s="159" t="s">
        <v>46</v>
      </c>
      <c r="T33" s="159"/>
      <c r="U33" s="43"/>
      <c r="V33" s="41"/>
      <c r="W33" s="41"/>
      <c r="X33" s="25"/>
      <c r="Y33" s="25"/>
      <c r="Z33" s="25"/>
      <c r="AA33" s="25"/>
      <c r="AB33" s="25"/>
      <c r="AC33" s="25"/>
      <c r="AD33" s="54"/>
      <c r="AE33" s="54"/>
      <c r="AF33" s="54"/>
      <c r="AG33" s="54"/>
      <c r="AH33" s="248" t="str">
        <f>IF(Eingabe!F12&gt;0,Eingabe!F12,"")</f>
        <v>Neuss</v>
      </c>
      <c r="AI33" s="248"/>
      <c r="AJ33" s="248"/>
      <c r="AK33" s="248"/>
      <c r="AL33" s="248"/>
      <c r="AM33" s="248" t="s">
        <v>49</v>
      </c>
      <c r="AN33" s="248"/>
      <c r="AO33" s="248">
        <f>Eingabe!F11</f>
        <v>40930</v>
      </c>
      <c r="AP33" s="249">
        <f>IF(Eingabe!F11&gt;0,Eingabe!F11,"")</f>
        <v>40930</v>
      </c>
      <c r="AQ33" s="249"/>
      <c r="AR33" s="249"/>
      <c r="AS33" s="249"/>
      <c r="AT33" s="249"/>
      <c r="AU33" s="249"/>
      <c r="AV33" s="249"/>
      <c r="AW33" s="249"/>
      <c r="AX33" s="249"/>
      <c r="AY33" s="56"/>
      <c r="AZ33" s="55"/>
      <c r="BA33" s="25"/>
    </row>
    <row r="34" spans="1:53" ht="15" customHeight="1">
      <c r="A34" s="27"/>
      <c r="B34" s="44" t="s">
        <v>8</v>
      </c>
      <c r="C34" s="45"/>
      <c r="D34" s="46" t="s">
        <v>10</v>
      </c>
      <c r="E34" s="29"/>
      <c r="F34" s="29"/>
      <c r="G34" s="37"/>
      <c r="H34" s="37"/>
      <c r="I34" s="38"/>
      <c r="J34" s="44" t="s">
        <v>8</v>
      </c>
      <c r="K34" s="47"/>
      <c r="L34" s="47"/>
      <c r="M34" s="46" t="s">
        <v>10</v>
      </c>
      <c r="N34" s="37"/>
      <c r="O34" s="29"/>
      <c r="P34" s="29"/>
      <c r="Q34" s="40"/>
      <c r="R34" s="44" t="s">
        <v>8</v>
      </c>
      <c r="S34" s="47"/>
      <c r="T34" s="47"/>
      <c r="U34" s="46" t="s">
        <v>10</v>
      </c>
      <c r="V34" s="41"/>
      <c r="W34" s="41"/>
      <c r="X34" s="25"/>
      <c r="Y34" s="25"/>
      <c r="Z34" s="25"/>
      <c r="AA34" s="25"/>
      <c r="AB34" s="25"/>
      <c r="AC34" s="25"/>
      <c r="AD34" s="41"/>
      <c r="AE34" s="41"/>
      <c r="AF34" s="41"/>
      <c r="AG34" s="41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55"/>
      <c r="BA34" s="25"/>
    </row>
    <row r="35" spans="1:53" ht="21.75" customHeight="1">
      <c r="A35" s="27"/>
      <c r="B35" s="179" t="s">
        <v>19</v>
      </c>
      <c r="C35" s="179"/>
      <c r="D35" s="179"/>
      <c r="E35" s="9"/>
      <c r="F35" s="9"/>
      <c r="G35" s="13"/>
      <c r="H35" s="13"/>
      <c r="I35" s="224" t="s">
        <v>25</v>
      </c>
      <c r="J35" s="224"/>
      <c r="K35" s="224"/>
      <c r="L35" s="224"/>
      <c r="M35" s="224"/>
      <c r="N35" s="224"/>
      <c r="O35" s="9"/>
      <c r="P35" s="9"/>
      <c r="Q35" s="99"/>
      <c r="R35" s="179" t="s">
        <v>22</v>
      </c>
      <c r="S35" s="179"/>
      <c r="T35" s="179"/>
      <c r="U35" s="179"/>
      <c r="V35" s="41"/>
      <c r="W35" s="41"/>
      <c r="X35" s="25"/>
      <c r="Y35" s="25"/>
      <c r="Z35" s="25"/>
      <c r="AA35" s="25"/>
      <c r="AB35" s="25"/>
      <c r="AC35" s="25"/>
      <c r="AD35" s="41"/>
      <c r="AE35" s="41"/>
      <c r="AF35" s="41"/>
      <c r="AG35" s="41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9"/>
      <c r="AZ35" s="55"/>
      <c r="BA35" s="25"/>
    </row>
    <row r="36" spans="1:54" ht="21.75" customHeight="1">
      <c r="A36" s="30"/>
      <c r="B36" s="169" t="s">
        <v>20</v>
      </c>
      <c r="C36" s="169"/>
      <c r="D36" s="169"/>
      <c r="E36" s="104"/>
      <c r="F36" s="104"/>
      <c r="G36" s="104"/>
      <c r="H36" s="104"/>
      <c r="I36" s="169" t="s">
        <v>21</v>
      </c>
      <c r="J36" s="169" t="s">
        <v>21</v>
      </c>
      <c r="K36" s="169"/>
      <c r="L36" s="169"/>
      <c r="M36" s="169"/>
      <c r="N36" s="169"/>
      <c r="O36" s="104"/>
      <c r="P36" s="104"/>
      <c r="Q36" s="103"/>
      <c r="R36" s="169" t="s">
        <v>23</v>
      </c>
      <c r="S36" s="169"/>
      <c r="T36" s="169"/>
      <c r="U36" s="169"/>
      <c r="V36" s="48"/>
      <c r="W36" s="48"/>
      <c r="X36" s="31"/>
      <c r="Y36" s="31"/>
      <c r="Z36" s="31"/>
      <c r="AA36" s="31"/>
      <c r="AB36" s="31"/>
      <c r="AC36" s="31"/>
      <c r="AD36" s="48"/>
      <c r="AE36" s="48"/>
      <c r="AF36" s="48"/>
      <c r="AG36" s="48"/>
      <c r="AH36" s="57"/>
      <c r="AI36" s="57"/>
      <c r="AJ36" s="57"/>
      <c r="AK36" s="259" t="s">
        <v>13</v>
      </c>
      <c r="AL36" s="259"/>
      <c r="AM36" s="259"/>
      <c r="AN36" s="259"/>
      <c r="AO36" s="259"/>
      <c r="AP36" s="259"/>
      <c r="AQ36" s="259"/>
      <c r="AR36" s="57"/>
      <c r="AS36" s="57"/>
      <c r="AT36" s="57"/>
      <c r="AU36" s="57"/>
      <c r="AV36" s="57"/>
      <c r="AW36" s="57"/>
      <c r="AX36" s="57"/>
      <c r="AY36" s="57"/>
      <c r="AZ36" s="58"/>
      <c r="BA36" s="25"/>
      <c r="BB36" s="25"/>
    </row>
  </sheetData>
  <sheetProtection password="E86C" sheet="1" selectLockedCells="1"/>
  <mergeCells count="237">
    <mergeCell ref="AH33:AL33"/>
    <mergeCell ref="AE4:AG5"/>
    <mergeCell ref="AO4:AR5"/>
    <mergeCell ref="AS4:AT5"/>
    <mergeCell ref="AF7:AG12"/>
    <mergeCell ref="AD7:AE12"/>
    <mergeCell ref="AD14:AE14"/>
    <mergeCell ref="AF14:AG14"/>
    <mergeCell ref="AD17:AE17"/>
    <mergeCell ref="AF17:AG17"/>
    <mergeCell ref="AK36:AQ36"/>
    <mergeCell ref="AH35:AX35"/>
    <mergeCell ref="AP20:AR20"/>
    <mergeCell ref="AV7:AZ12"/>
    <mergeCell ref="AH7:AJ12"/>
    <mergeCell ref="AP7:AR12"/>
    <mergeCell ref="AH14:AJ14"/>
    <mergeCell ref="AN14:AO14"/>
    <mergeCell ref="AH17:AJ17"/>
    <mergeCell ref="AN17:AO17"/>
    <mergeCell ref="AU4:AW5"/>
    <mergeCell ref="AX4:AY5"/>
    <mergeCell ref="AL5:AN5"/>
    <mergeCell ref="AM33:AO33"/>
    <mergeCell ref="AP33:AX33"/>
    <mergeCell ref="AK7:AM12"/>
    <mergeCell ref="AN7:AO12"/>
    <mergeCell ref="AK14:AM14"/>
    <mergeCell ref="AS7:AU12"/>
    <mergeCell ref="AS19:AU21"/>
    <mergeCell ref="U2:AG3"/>
    <mergeCell ref="U4:AC5"/>
    <mergeCell ref="L22:M22"/>
    <mergeCell ref="H19:I19"/>
    <mergeCell ref="H22:I22"/>
    <mergeCell ref="N15:P15"/>
    <mergeCell ref="J21:L21"/>
    <mergeCell ref="J15:L15"/>
    <mergeCell ref="R15:T15"/>
    <mergeCell ref="N18:P18"/>
    <mergeCell ref="L19:M19"/>
    <mergeCell ref="R19:S19"/>
    <mergeCell ref="R16:S16"/>
    <mergeCell ref="J19:K19"/>
    <mergeCell ref="N16:O16"/>
    <mergeCell ref="O17:P17"/>
    <mergeCell ref="B36:D36"/>
    <mergeCell ref="B35:D35"/>
    <mergeCell ref="A25:E25"/>
    <mergeCell ref="F19:G19"/>
    <mergeCell ref="F24:H24"/>
    <mergeCell ref="A19:E19"/>
    <mergeCell ref="A28:E28"/>
    <mergeCell ref="A29:E29"/>
    <mergeCell ref="A30:E30"/>
    <mergeCell ref="A26:E26"/>
    <mergeCell ref="I35:N35"/>
    <mergeCell ref="AS22:AU24"/>
    <mergeCell ref="AS25:AU27"/>
    <mergeCell ref="AS28:AU30"/>
    <mergeCell ref="R25:S25"/>
    <mergeCell ref="P27:Q27"/>
    <mergeCell ref="AD26:AE26"/>
    <mergeCell ref="AF26:AG26"/>
    <mergeCell ref="AH26:AJ26"/>
    <mergeCell ref="AN26:AO26"/>
    <mergeCell ref="R21:T21"/>
    <mergeCell ref="N7:N12"/>
    <mergeCell ref="T13:U13"/>
    <mergeCell ref="R18:T18"/>
    <mergeCell ref="S7:T12"/>
    <mergeCell ref="S14:T14"/>
    <mergeCell ref="S17:T17"/>
    <mergeCell ref="S20:T20"/>
    <mergeCell ref="Y7:Y12"/>
    <mergeCell ref="Z7:Z12"/>
    <mergeCell ref="V7:V12"/>
    <mergeCell ref="AC7:AC12"/>
    <mergeCell ref="AA7:AB12"/>
    <mergeCell ref="BO13:BU13"/>
    <mergeCell ref="AS13:AU15"/>
    <mergeCell ref="V15:W15"/>
    <mergeCell ref="W14:X14"/>
    <mergeCell ref="AS16:AU18"/>
    <mergeCell ref="AP14:AR14"/>
    <mergeCell ref="AP17:AR17"/>
    <mergeCell ref="BG13:BN13"/>
    <mergeCell ref="A13:E13"/>
    <mergeCell ref="R7:R12"/>
    <mergeCell ref="U7:U12"/>
    <mergeCell ref="G7:H12"/>
    <mergeCell ref="J13:K13"/>
    <mergeCell ref="R13:S13"/>
    <mergeCell ref="A12:E12"/>
    <mergeCell ref="A10:E10"/>
    <mergeCell ref="F7:F12"/>
    <mergeCell ref="O7:P12"/>
    <mergeCell ref="A11:E11"/>
    <mergeCell ref="M7:M12"/>
    <mergeCell ref="I3:N3"/>
    <mergeCell ref="I5:N5"/>
    <mergeCell ref="K7:L12"/>
    <mergeCell ref="J7:J12"/>
    <mergeCell ref="I7:I12"/>
    <mergeCell ref="I4:N4"/>
    <mergeCell ref="G17:H17"/>
    <mergeCell ref="Z13:AA13"/>
    <mergeCell ref="V19:W19"/>
    <mergeCell ref="AA14:AB14"/>
    <mergeCell ref="Z15:AA15"/>
    <mergeCell ref="Z18:AA18"/>
    <mergeCell ref="X15:Y15"/>
    <mergeCell ref="L13:M13"/>
    <mergeCell ref="P13:Q13"/>
    <mergeCell ref="N13:O13"/>
    <mergeCell ref="K20:L20"/>
    <mergeCell ref="N22:O22"/>
    <mergeCell ref="P22:Q22"/>
    <mergeCell ref="A27:E27"/>
    <mergeCell ref="A24:E24"/>
    <mergeCell ref="A22:E22"/>
    <mergeCell ref="A23:E23"/>
    <mergeCell ref="A20:E20"/>
    <mergeCell ref="F25:G25"/>
    <mergeCell ref="G20:H20"/>
    <mergeCell ref="A21:E21"/>
    <mergeCell ref="F27:G27"/>
    <mergeCell ref="A16:E16"/>
    <mergeCell ref="A17:E17"/>
    <mergeCell ref="A18:E18"/>
    <mergeCell ref="F18:H18"/>
    <mergeCell ref="H16:I16"/>
    <mergeCell ref="G26:H26"/>
    <mergeCell ref="H27:I27"/>
    <mergeCell ref="F21:H21"/>
    <mergeCell ref="N25:O25"/>
    <mergeCell ref="J25:K25"/>
    <mergeCell ref="J24:L24"/>
    <mergeCell ref="N24:P24"/>
    <mergeCell ref="AB24:AC24"/>
    <mergeCell ref="X24:Y24"/>
    <mergeCell ref="A14:E14"/>
    <mergeCell ref="A15:E15"/>
    <mergeCell ref="G23:H23"/>
    <mergeCell ref="K23:L23"/>
    <mergeCell ref="O23:P23"/>
    <mergeCell ref="K14:L14"/>
    <mergeCell ref="F16:G16"/>
    <mergeCell ref="F22:G22"/>
    <mergeCell ref="J22:K22"/>
    <mergeCell ref="P16:Q16"/>
    <mergeCell ref="V22:W22"/>
    <mergeCell ref="X21:Y21"/>
    <mergeCell ref="Z21:AA21"/>
    <mergeCell ref="AA23:AB23"/>
    <mergeCell ref="AB21:AC21"/>
    <mergeCell ref="AN23:AO23"/>
    <mergeCell ref="AK17:AM17"/>
    <mergeCell ref="AF20:AG20"/>
    <mergeCell ref="AH20:AJ20"/>
    <mergeCell ref="AN20:AO20"/>
    <mergeCell ref="AD20:AE20"/>
    <mergeCell ref="AK23:AM23"/>
    <mergeCell ref="AK20:AM20"/>
    <mergeCell ref="AA26:AB26"/>
    <mergeCell ref="AA20:AB20"/>
    <mergeCell ref="AD23:AE23"/>
    <mergeCell ref="AF23:AG23"/>
    <mergeCell ref="AH23:AJ23"/>
    <mergeCell ref="Z22:AA22"/>
    <mergeCell ref="Z25:AA25"/>
    <mergeCell ref="AB27:AC27"/>
    <mergeCell ref="L30:M30"/>
    <mergeCell ref="X30:Y30"/>
    <mergeCell ref="AK26:AM26"/>
    <mergeCell ref="AK29:AM29"/>
    <mergeCell ref="AD29:AE29"/>
    <mergeCell ref="AF29:AG29"/>
    <mergeCell ref="AH29:AJ29"/>
    <mergeCell ref="V30:W30"/>
    <mergeCell ref="W29:X29"/>
    <mergeCell ref="AP23:AR23"/>
    <mergeCell ref="AP26:AR26"/>
    <mergeCell ref="AP29:AR29"/>
    <mergeCell ref="V24:W24"/>
    <mergeCell ref="O26:P26"/>
    <mergeCell ref="AN29:AO29"/>
    <mergeCell ref="W23:X23"/>
    <mergeCell ref="S26:T26"/>
    <mergeCell ref="Z24:AA24"/>
    <mergeCell ref="V28:W28"/>
    <mergeCell ref="R36:U36"/>
    <mergeCell ref="R27:S27"/>
    <mergeCell ref="R35:U35"/>
    <mergeCell ref="R30:S30"/>
    <mergeCell ref="S29:T29"/>
    <mergeCell ref="Q5:T5"/>
    <mergeCell ref="T27:U27"/>
    <mergeCell ref="T30:U30"/>
    <mergeCell ref="R28:S28"/>
    <mergeCell ref="T19:U19"/>
    <mergeCell ref="I36:N36"/>
    <mergeCell ref="P3:T3"/>
    <mergeCell ref="V21:W21"/>
    <mergeCell ref="V18:W18"/>
    <mergeCell ref="V13:W13"/>
    <mergeCell ref="W7:X12"/>
    <mergeCell ref="T16:U16"/>
    <mergeCell ref="X18:Y18"/>
    <mergeCell ref="Q7:Q12"/>
    <mergeCell ref="O14:P14"/>
    <mergeCell ref="W17:X17"/>
    <mergeCell ref="W20:X20"/>
    <mergeCell ref="AA17:AB17"/>
    <mergeCell ref="AB15:AC15"/>
    <mergeCell ref="Z19:AA19"/>
    <mergeCell ref="AB18:AC18"/>
    <mergeCell ref="V16:W16"/>
    <mergeCell ref="Z16:AA16"/>
    <mergeCell ref="F30:G30"/>
    <mergeCell ref="H30:I30"/>
    <mergeCell ref="K26:L26"/>
    <mergeCell ref="G29:H29"/>
    <mergeCell ref="K29:L29"/>
    <mergeCell ref="O29:P29"/>
    <mergeCell ref="N28:O28"/>
    <mergeCell ref="J30:K30"/>
    <mergeCell ref="F28:G28"/>
    <mergeCell ref="Z27:AA27"/>
    <mergeCell ref="K33:L33"/>
    <mergeCell ref="S33:T33"/>
    <mergeCell ref="J27:K27"/>
    <mergeCell ref="N27:O27"/>
    <mergeCell ref="L27:M27"/>
    <mergeCell ref="J28:K28"/>
    <mergeCell ref="N30:O30"/>
    <mergeCell ref="P30:Q30"/>
  </mergeCells>
  <printOptions horizontalCentered="1" verticalCentered="1"/>
  <pageMargins left="0.1968503937007874" right="0" top="0.1968503937007874" bottom="0" header="0" footer="0"/>
  <pageSetup horizontalDpi="600" verticalDpi="600" orientation="landscape" paperSize="9" scale="94" r:id="rId2"/>
  <ignoredErrors>
    <ignoredError sqref="AC8:AC12 F7:F12 AC7 Y7:Z7 U7:V7 Q7:R7 I7:J7 Y8:Z12 U8:V12 Q8:R12 N7:N12 I8:J12 M7 G8:H12 G7:H7 O7:P7 K8:M12 O8:P12 S8:T12 W8:X12 AA8:AB12 K7:L7 S7:T7 X7 AA7:AB7 Z28:AC28 Z29:AC29 Z30:AC30 H3:H4 U3 U5 AU5 A13:E14 A22:E23 A16:E17 A19:E20" unlockedFormula="1"/>
    <ignoredError sqref="V27:Y27 V25:Y26 F23 BT17 BT15:BU16 BT24:BU24 BT23 BT21:BU22 BT20 BT18:BU19 BP18:BS19 BP21:BS22 BP24:BS24 BP15:BS16 BO15:BO16 BO24 BO21:BO22 BO18:BO19 BP14:BQ14 BO20:BS20 BO23:BS23 BO17:BS17 O13 S13 AH16:AJ16 AH18:AJ19 AH21:AJ22 AH24:AJ24 AF16:AG16 AF18:AG19 AG17 AF24:AG24 AG23 AF21:AG22 AG20 AF20 AF23 AF17 J16:K16 U14 Q14:R14 M14:N14 J14 AE14 AF14 AG14 AF15:AG15 AI14:AJ14 AH15:AJ15 J20 J18:K18 J17:K17 K19 F22 F19 F20 I20 F17 I17 G19 G22 BH21 BH18 BL13:BN13 BA15 BA14 AX14:AZ14 AX15:AZ15 AX13:BA13 AV13:AW13 AN15:AO15 AO14 AL14:AM14 AQ14:AR14 AP15:AR15 AT13:AU13 AS14:AU15 AV15:AW15 AV14:AW14 AS13 AS16 AS22 AS19 AS17:AU18 AV24:AW24 AV21:AW21 AV18:AW18 AV23:AW23 AV20:AW20 AV17:AW17 AV19:AW19 AV22:AW22 AV16:AW16 AT16:AU16 AS20:AU21 AT19:AU19 AS23:AU24 AT22:AU22 AP16:AR16 AP21:AR22 AP18:AR19 AP24:AR24 AK24:AM24 AK21:AM21 AK18:AM18 AK16:AM16 AO17 AO20 AO23 AN24:AO24 AN22:AO22 AN18:AO18 AN16:AO16 BA24 BA21 BA18 BA23 BA20 BA17 BA19 BA22 BA16 AX16:AZ16 AX22:AZ22 AX19:AZ19 AX17:AZ17 AX20:AZ20 AX23:AZ23 AX18:AZ18 AX21:AZ21 AX24:AZ24 BH15 BG16:BH16 BH24 BG22:BH22 BG19:BH19 BN15 BL18 BL21 BL24 BL16 BN16 BL15 BN24 BN21:BN22 BN18:BN19 BM15 BN14 BM20:BN20 BM23:BN23 BM16 BM24 BM21 BM22 BM18 BM19 BM17:BN17 BG13:BH13 BA25 BA26 BA27 I23 H25:I25 Z15:AA15 S16 O16 AC23 AC20 AC17 Y23:Z23 R17 U17 U20 Q23 Y20:Z20 Y17:Z17 J23 V15:W15 R19:S19 R20 M23:N23 L16:M16 V22:AC22 V23 V24:AC24 V18:AC18 V21:AC21 V16:AC16 V19:AC19 V20 V17 L18:M18 N22:O22 M20:Q20 N19:Q19 N21:Q21 L17:N17 J22:K22 Q17" evalError="1" unlockedFormula="1"/>
    <ignoredError sqref="BO13:BU13 AB25:AJ25 J26 Z27:AJ27 J27:U27 F27:I27 F25:G25 F26 L25:M25 BU17 BO25:BU25 BU23 BU20 BT14:BU14 I26 U26 Q26:R26 M26:N26 Z26 AC26:AJ26 P25:Q25 T25:U25 AD13:AJ13 AB13 AC14 Y14:Z14 AI17:AJ17 AI20:AJ20 AI23:AJ23 AD14 V14 K14:L14 J13:N13 J15:U15 J24:U24 K23:L23 R18:U18 AH14 O14:P14 S14:T14 W14:X14 N16 AH17 AH23 AH20 T13:AA13 P13:R13 AA14:AB14 AC13 W17:X17 W20:X20 AD19:AE19 AD16:AE16 AD21:AE21 AD18:AE18 AD24:AE24 W23:X23 AD22:AE22 O23:P23 R22:U22 S20:T20 T19:U19 R21:U21 X15:Y15 AA17:AB17 AA20:AB20 R23:U23 S17:T17 AA23:AB23 AD17:AE17 AD20:AE20 AD23:AE23 P16:R16 T16:U16 AB15:AE15 BO14 P22:Q22 L19:M19 J19 L22:M22 N18:Q18 K20:L20 J21:M21 O17:P17 F18:I18 H22:I22 F21:I21 H19:I19 G17:H17 G20:H20 BM14 AN17 AN20 AN23 BI13:BK13 BL19 BL22 BB16:BF16 BB22:BF22 BB19:BF19 BB17:BF17 BB20:BF20 BB23:BF23 AP23:AR23 AP20:AR20 AP17:AR17 AN14 AP14 BB13:BF13 BB14:BG14 AK15:AM15 AK22:AM22 AK19:AM19 AN19:AO19 AN21:AO21 BI15:BK15 BI18:BK18 BG17:BL17 BG20:BL20 BI19:BK19 BG23:BL23 BI22:BK22 BI21:BK21 BI24:BK24 BI16:BK16 BH14:BL14 AK13:AR13 AK26:AW26 BD25:BN25 AX27:AZ27 AX26:AZ26 AX25:AZ25 BB27 BB26 BB25 AK27:AW27 AK25:AW25 BC27:BN27 BC26:BN26 BC25 AK17:AM17 AK20:AM20 AK23:AM23 AK14 BB24:BG24 BB21:BG21 BB18:BG18 BB15:BG15" evalError="1"/>
    <ignoredError sqref="I23 H25:I25 Z15:AA15 S16 O16 AC23 AC20 AC17 Y23:Z23 R17 U17 U20 Q23 Y20:Z20 Y17:Z17 J23 V15:W15 R19:S19 R20 M23:N23 L16:M16 V22:AC22 V23 V24:AC24 V18:AC18 V21:AC21 V16:AC16 V19:AC19 V20 V17 L18:M18 N22:O22 M20:Q20 N19:Q19 N21:Q21 L17:N17 J22:K22 Q17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9"/>
  <sheetViews>
    <sheetView zoomScale="63" zoomScaleNormal="63" zoomScalePageLayoutView="0" workbookViewId="0" topLeftCell="A1">
      <selection activeCell="F9" sqref="F9"/>
    </sheetView>
  </sheetViews>
  <sheetFormatPr defaultColWidth="11.421875" defaultRowHeight="12.75"/>
  <cols>
    <col min="1" max="1" width="12.140625" style="0" bestFit="1" customWidth="1"/>
    <col min="2" max="2" width="7.7109375" style="0" customWidth="1"/>
    <col min="3" max="3" width="17.7109375" style="0" bestFit="1" customWidth="1"/>
    <col min="4" max="4" width="5.140625" style="0" customWidth="1"/>
    <col min="5" max="5" width="7.7109375" style="0" customWidth="1"/>
    <col min="6" max="6" width="20.140625" style="0" bestFit="1" customWidth="1"/>
    <col min="7" max="7" width="13.28125" style="0" bestFit="1" customWidth="1"/>
    <col min="8" max="8" width="15.7109375" style="0" customWidth="1"/>
    <col min="9" max="9" width="8.7109375" style="0" bestFit="1" customWidth="1"/>
    <col min="10" max="10" width="12.7109375" style="0" customWidth="1"/>
    <col min="11" max="11" width="12.8515625" style="0" bestFit="1" customWidth="1"/>
    <col min="12" max="12" width="15.7109375" style="0" customWidth="1"/>
    <col min="13" max="13" width="8.7109375" style="0" customWidth="1"/>
    <col min="14" max="14" width="12.7109375" style="0" customWidth="1"/>
    <col min="15" max="15" width="3.28125" style="0" customWidth="1"/>
    <col min="17" max="17" width="12.7109375" style="0" customWidth="1"/>
    <col min="18" max="18" width="13.421875" style="0" customWidth="1"/>
    <col min="19" max="19" width="0.13671875" style="0" customWidth="1"/>
    <col min="20" max="20" width="5.28125" style="0" bestFit="1" customWidth="1"/>
    <col min="21" max="21" width="6.7109375" style="0" bestFit="1" customWidth="1"/>
    <col min="22" max="23" width="8.140625" style="0" bestFit="1" customWidth="1"/>
    <col min="24" max="24" width="5.421875" style="0" bestFit="1" customWidth="1"/>
    <col min="25" max="27" width="6.7109375" style="0" bestFit="1" customWidth="1"/>
    <col min="32" max="32" width="13.140625" style="0" bestFit="1" customWidth="1"/>
    <col min="33" max="33" width="5.140625" style="0" bestFit="1" customWidth="1"/>
    <col min="34" max="34" width="5.28125" style="0" bestFit="1" customWidth="1"/>
    <col min="35" max="35" width="6.8515625" style="0" bestFit="1" customWidth="1"/>
    <col min="36" max="36" width="8.7109375" style="0" bestFit="1" customWidth="1"/>
    <col min="37" max="37" width="3.57421875" style="0" bestFit="1" customWidth="1"/>
    <col min="38" max="39" width="8.7109375" style="0" bestFit="1" customWidth="1"/>
  </cols>
  <sheetData>
    <row r="1" ht="13.5" thickBot="1">
      <c r="A1" s="75"/>
    </row>
    <row r="2" spans="7:12" ht="12.75">
      <c r="G2" s="272" t="s">
        <v>45</v>
      </c>
      <c r="H2" s="273"/>
      <c r="I2" s="273"/>
      <c r="J2" s="273"/>
      <c r="K2" s="273"/>
      <c r="L2" s="274"/>
    </row>
    <row r="3" spans="7:12" ht="13.5" thickBot="1">
      <c r="G3" s="275"/>
      <c r="H3" s="276"/>
      <c r="I3" s="276"/>
      <c r="J3" s="276"/>
      <c r="K3" s="276"/>
      <c r="L3" s="277"/>
    </row>
    <row r="4" ht="13.5" thickBot="1"/>
    <row r="5" spans="1:39" ht="19.5" customHeight="1" thickBot="1">
      <c r="A5" s="95"/>
      <c r="B5" s="95"/>
      <c r="C5" s="95"/>
      <c r="D5" s="95"/>
      <c r="E5" s="95"/>
      <c r="F5" s="278" t="s">
        <v>50</v>
      </c>
      <c r="G5" s="279"/>
      <c r="H5" s="279"/>
      <c r="I5" s="279"/>
      <c r="J5" s="279"/>
      <c r="K5" s="279"/>
      <c r="L5" s="279"/>
      <c r="M5" s="279"/>
      <c r="N5" s="279"/>
      <c r="O5" s="280"/>
      <c r="P5" s="95"/>
      <c r="Q5" s="95"/>
      <c r="R5" s="95"/>
      <c r="S5" s="9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9.5" customHeight="1" thickBot="1">
      <c r="A6" s="7"/>
      <c r="B6" s="7"/>
      <c r="C6" s="7"/>
      <c r="D6" s="7"/>
      <c r="E6" s="7"/>
      <c r="F6" s="25"/>
      <c r="G6" s="25"/>
      <c r="H6" s="25"/>
      <c r="I6" s="25"/>
      <c r="J6" s="25"/>
      <c r="K6" s="7"/>
      <c r="L6" s="7"/>
      <c r="M6" s="7"/>
      <c r="N6" s="7"/>
      <c r="O6" s="7"/>
      <c r="P6" s="7"/>
      <c r="Q6" s="269" t="s">
        <v>42</v>
      </c>
      <c r="R6" s="270"/>
      <c r="S6" s="270"/>
      <c r="T6" s="270"/>
      <c r="U6" s="270"/>
      <c r="V6" s="270"/>
      <c r="W6" s="270"/>
      <c r="X6" s="270"/>
      <c r="Y6" s="270"/>
      <c r="Z6" s="271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28" ht="19.5" customHeight="1" thickBot="1">
      <c r="A7" s="81" t="s">
        <v>26</v>
      </c>
      <c r="B7" s="82" t="s">
        <v>62</v>
      </c>
      <c r="C7" s="81" t="s">
        <v>16</v>
      </c>
      <c r="D7" s="267" t="s">
        <v>28</v>
      </c>
      <c r="E7" s="268"/>
      <c r="F7" s="87" t="s">
        <v>53</v>
      </c>
      <c r="G7" s="86"/>
      <c r="H7" s="83"/>
      <c r="I7" s="81" t="s">
        <v>37</v>
      </c>
      <c r="J7" s="84" t="s">
        <v>34</v>
      </c>
      <c r="K7" s="84" t="s">
        <v>35</v>
      </c>
      <c r="L7" s="84"/>
      <c r="M7" s="81" t="s">
        <v>39</v>
      </c>
      <c r="N7" s="85"/>
      <c r="P7" s="49"/>
      <c r="Q7" s="78" t="s">
        <v>34</v>
      </c>
      <c r="R7" s="79" t="s">
        <v>43</v>
      </c>
      <c r="S7" s="79" t="s">
        <v>36</v>
      </c>
      <c r="T7" s="79" t="s">
        <v>31</v>
      </c>
      <c r="U7" s="79" t="s">
        <v>44</v>
      </c>
      <c r="V7" s="79" t="s">
        <v>8</v>
      </c>
      <c r="W7" s="79" t="s">
        <v>9</v>
      </c>
      <c r="X7" s="79" t="s">
        <v>10</v>
      </c>
      <c r="Y7" s="79" t="s">
        <v>11</v>
      </c>
      <c r="Z7" s="80" t="s">
        <v>12</v>
      </c>
      <c r="AB7" s="7"/>
    </row>
    <row r="8" spans="1:28" ht="19.5" customHeight="1" thickBot="1">
      <c r="A8" s="81" t="s">
        <v>27</v>
      </c>
      <c r="B8" s="82"/>
      <c r="C8" s="81" t="s">
        <v>17</v>
      </c>
      <c r="D8" s="267" t="s">
        <v>29</v>
      </c>
      <c r="E8" s="268"/>
      <c r="F8" s="87" t="s">
        <v>54</v>
      </c>
      <c r="G8" s="86"/>
      <c r="H8" s="83"/>
      <c r="I8" s="86">
        <v>1</v>
      </c>
      <c r="J8" s="87" t="s">
        <v>51</v>
      </c>
      <c r="K8" s="87" t="s">
        <v>52</v>
      </c>
      <c r="L8" s="107"/>
      <c r="M8" s="81"/>
      <c r="N8" s="85"/>
      <c r="P8" s="50"/>
      <c r="Q8" s="96" t="str">
        <f aca="true" t="shared" si="0" ref="Q8:S11">J8</f>
        <v>Tom</v>
      </c>
      <c r="R8" s="96" t="str">
        <f t="shared" si="0"/>
        <v>Löwe</v>
      </c>
      <c r="S8" s="96">
        <f t="shared" si="0"/>
        <v>0</v>
      </c>
      <c r="T8" s="77">
        <f>endrunde!AD14</f>
        <v>375</v>
      </c>
      <c r="U8" s="77">
        <f>endrunde!AF14</f>
        <v>57</v>
      </c>
      <c r="V8" s="105">
        <f>endrunde!AH14</f>
        <v>6.57</v>
      </c>
      <c r="W8" s="105">
        <f>endrunde!AK14</f>
        <v>6.94</v>
      </c>
      <c r="X8" s="77">
        <f>endrunde!AN14</f>
        <v>38</v>
      </c>
      <c r="Y8" s="77">
        <f>endrunde!AP14</f>
        <v>6</v>
      </c>
      <c r="Z8" s="77">
        <f>endrunde!AS13</f>
        <v>1</v>
      </c>
      <c r="AB8" s="7"/>
    </row>
    <row r="9" spans="1:28" ht="19.5" customHeight="1" thickBot="1">
      <c r="A9" s="81"/>
      <c r="B9" s="82"/>
      <c r="C9" s="81" t="s">
        <v>18</v>
      </c>
      <c r="D9" s="267" t="s">
        <v>2</v>
      </c>
      <c r="E9" s="268"/>
      <c r="F9" s="87" t="s">
        <v>63</v>
      </c>
      <c r="G9" s="86"/>
      <c r="H9" s="83"/>
      <c r="I9" s="86">
        <v>2</v>
      </c>
      <c r="J9" s="87" t="s">
        <v>57</v>
      </c>
      <c r="K9" s="87" t="s">
        <v>56</v>
      </c>
      <c r="L9" s="107"/>
      <c r="M9" s="81"/>
      <c r="N9" s="85"/>
      <c r="P9" s="50"/>
      <c r="Q9" s="96" t="str">
        <f t="shared" si="0"/>
        <v>Ulrich</v>
      </c>
      <c r="R9" s="96" t="str">
        <f t="shared" si="0"/>
        <v>Behmer</v>
      </c>
      <c r="S9" s="96">
        <f t="shared" si="0"/>
        <v>0</v>
      </c>
      <c r="T9" s="77">
        <f>endrunde!AD17</f>
        <v>174</v>
      </c>
      <c r="U9" s="77">
        <f>endrunde!AF17</f>
        <v>59</v>
      </c>
      <c r="V9" s="105">
        <f>endrunde!AH17</f>
        <v>2.94</v>
      </c>
      <c r="W9" s="105">
        <f>endrunde!AK17</f>
        <v>3.65</v>
      </c>
      <c r="X9" s="77">
        <f>endrunde!AN17</f>
        <v>24</v>
      </c>
      <c r="Y9" s="77">
        <f>endrunde!AP17</f>
        <v>2</v>
      </c>
      <c r="Z9" s="77">
        <f>endrunde!AS16</f>
        <v>4</v>
      </c>
      <c r="AB9" s="7"/>
    </row>
    <row r="10" spans="1:28" ht="19.5" customHeight="1" thickBot="1">
      <c r="A10" s="81"/>
      <c r="B10" s="83"/>
      <c r="C10" s="81"/>
      <c r="D10" s="267" t="s">
        <v>30</v>
      </c>
      <c r="E10" s="268"/>
      <c r="F10" s="88">
        <v>125</v>
      </c>
      <c r="G10" s="87">
        <v>20</v>
      </c>
      <c r="H10" s="83"/>
      <c r="I10" s="86">
        <v>3</v>
      </c>
      <c r="J10" s="87" t="s">
        <v>58</v>
      </c>
      <c r="K10" s="87" t="s">
        <v>59</v>
      </c>
      <c r="L10" s="107"/>
      <c r="M10" s="81"/>
      <c r="N10" s="85"/>
      <c r="P10" s="50"/>
      <c r="Q10" s="96" t="str">
        <f t="shared" si="0"/>
        <v>Aribert</v>
      </c>
      <c r="R10" s="96" t="str">
        <f t="shared" si="0"/>
        <v>Bechert</v>
      </c>
      <c r="S10" s="96">
        <f t="shared" si="0"/>
        <v>0</v>
      </c>
      <c r="T10" s="77">
        <f>endrunde!AD20</f>
        <v>230</v>
      </c>
      <c r="U10" s="77">
        <f>endrunde!AF20</f>
        <v>60</v>
      </c>
      <c r="V10" s="105">
        <f>endrunde!AH20</f>
        <v>3.83</v>
      </c>
      <c r="W10" s="105">
        <f>endrunde!AK20</f>
        <v>4.5</v>
      </c>
      <c r="X10" s="77">
        <f>endrunde!AN20</f>
        <v>22</v>
      </c>
      <c r="Y10" s="77">
        <f>endrunde!AP20</f>
        <v>2</v>
      </c>
      <c r="Z10" s="77">
        <f>endrunde!AS19</f>
        <v>2</v>
      </c>
      <c r="AB10" s="7"/>
    </row>
    <row r="11" spans="1:28" ht="19.5" customHeight="1" thickBot="1">
      <c r="A11" s="81"/>
      <c r="B11" s="83"/>
      <c r="C11" s="83"/>
      <c r="D11" s="267" t="s">
        <v>32</v>
      </c>
      <c r="E11" s="268"/>
      <c r="F11" s="106">
        <v>40930</v>
      </c>
      <c r="G11" s="86"/>
      <c r="H11" s="83"/>
      <c r="I11" s="86">
        <v>4</v>
      </c>
      <c r="J11" s="87" t="s">
        <v>61</v>
      </c>
      <c r="K11" s="87" t="s">
        <v>60</v>
      </c>
      <c r="L11" s="107"/>
      <c r="M11" s="81"/>
      <c r="N11" s="85"/>
      <c r="P11" s="50"/>
      <c r="Q11" s="96" t="str">
        <f t="shared" si="0"/>
        <v>André</v>
      </c>
      <c r="R11" s="96" t="str">
        <f t="shared" si="0"/>
        <v>Bastians</v>
      </c>
      <c r="S11" s="96">
        <f t="shared" si="0"/>
        <v>0</v>
      </c>
      <c r="T11" s="77">
        <f>endrunde!AD23</f>
        <v>196</v>
      </c>
      <c r="U11" s="77">
        <f>endrunde!AF23</f>
        <v>58</v>
      </c>
      <c r="V11" s="105">
        <f>endrunde!AH23</f>
        <v>3.37</v>
      </c>
      <c r="W11" s="105">
        <f>endrunde!AK23</f>
        <v>5.25</v>
      </c>
      <c r="X11" s="77">
        <f>endrunde!AN23</f>
        <v>35</v>
      </c>
      <c r="Y11" s="77">
        <f>endrunde!AP23</f>
        <v>2</v>
      </c>
      <c r="Z11" s="77">
        <f>endrunde!AS22</f>
        <v>3</v>
      </c>
      <c r="AB11" s="7"/>
    </row>
    <row r="12" spans="1:39" ht="19.5" customHeight="1" thickBot="1">
      <c r="A12" s="81"/>
      <c r="B12" s="83"/>
      <c r="C12" s="83"/>
      <c r="D12" s="267" t="s">
        <v>33</v>
      </c>
      <c r="E12" s="268"/>
      <c r="F12" s="87" t="s">
        <v>55</v>
      </c>
      <c r="G12" s="86"/>
      <c r="H12" s="81"/>
      <c r="I12" s="83"/>
      <c r="J12" s="81"/>
      <c r="K12" s="81"/>
      <c r="L12" s="84"/>
      <c r="M12" s="81"/>
      <c r="N12" s="85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9.5" customHeight="1">
      <c r="A13" s="81"/>
      <c r="B13" s="83"/>
      <c r="C13" s="83"/>
      <c r="D13" s="83"/>
      <c r="E13" s="81"/>
      <c r="F13" s="83"/>
      <c r="G13" s="81"/>
      <c r="H13" s="81"/>
      <c r="I13" s="83"/>
      <c r="J13" s="81"/>
      <c r="K13" s="81"/>
      <c r="L13" s="84"/>
      <c r="M13" s="81"/>
      <c r="N13" s="85"/>
      <c r="P13" s="74"/>
      <c r="Q13" s="59"/>
      <c r="R13" s="59"/>
      <c r="S13" s="59"/>
      <c r="T13" s="59"/>
      <c r="U13" s="59"/>
      <c r="V13" s="59"/>
      <c r="W13" s="59" t="s">
        <v>31</v>
      </c>
      <c r="X13" s="59" t="s">
        <v>44</v>
      </c>
      <c r="Y13" s="59" t="s">
        <v>10</v>
      </c>
      <c r="Z13" s="94"/>
      <c r="AA13" s="74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81"/>
      <c r="B14" s="83"/>
      <c r="C14" s="83"/>
      <c r="D14" s="83"/>
      <c r="E14" s="81"/>
      <c r="F14" s="83"/>
      <c r="G14" s="81"/>
      <c r="H14" s="81"/>
      <c r="I14" s="83"/>
      <c r="J14" s="89"/>
      <c r="K14" s="89"/>
      <c r="L14" s="83"/>
      <c r="M14" s="81"/>
      <c r="N14" s="85"/>
      <c r="P14" s="74"/>
      <c r="Q14" s="59" t="str">
        <f>CONCATENATE(B17,"   "&amp;D17,"   "&amp;E17)</f>
        <v>Tom, Löwe   :   André, Bastians</v>
      </c>
      <c r="R14" s="59"/>
      <c r="S14" s="59"/>
      <c r="T14" s="59"/>
      <c r="U14" s="59"/>
      <c r="V14" s="59"/>
      <c r="W14" s="97">
        <f aca="true" t="shared" si="1" ref="W14:Y15">H17</f>
        <v>125</v>
      </c>
      <c r="X14" s="97">
        <f>IF(I17="",0,I17)</f>
        <v>18</v>
      </c>
      <c r="Y14" s="97">
        <f t="shared" si="1"/>
        <v>37</v>
      </c>
      <c r="Z14" s="94"/>
      <c r="AA14" s="74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9.5" customHeight="1">
      <c r="A15" s="81"/>
      <c r="B15" s="83"/>
      <c r="C15" s="83"/>
      <c r="D15" s="83"/>
      <c r="E15" s="81"/>
      <c r="F15" s="83"/>
      <c r="G15" s="81"/>
      <c r="H15" s="81"/>
      <c r="I15" s="83"/>
      <c r="J15" s="89"/>
      <c r="K15" s="89"/>
      <c r="L15" s="83"/>
      <c r="M15" s="81"/>
      <c r="N15" s="85"/>
      <c r="P15" s="74"/>
      <c r="Q15" s="59" t="str">
        <f>CONCATENATE(B18,"   "&amp;D18,"   "&amp;E18)</f>
        <v>Ulrich, Behmer   :   Aribert, Bechert</v>
      </c>
      <c r="R15" s="59"/>
      <c r="S15" s="59"/>
      <c r="T15" s="59"/>
      <c r="U15" s="59"/>
      <c r="V15" s="59"/>
      <c r="W15" s="97">
        <f t="shared" si="1"/>
        <v>50</v>
      </c>
      <c r="X15" s="97">
        <f>IF(I18="",0,I18)</f>
        <v>20</v>
      </c>
      <c r="Y15" s="97">
        <f t="shared" si="1"/>
        <v>7</v>
      </c>
      <c r="Z15" s="94"/>
      <c r="AA15" s="74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6.5" thickBot="1">
      <c r="A16" s="81"/>
      <c r="B16" s="81"/>
      <c r="C16" s="81"/>
      <c r="D16" s="81"/>
      <c r="E16" s="81"/>
      <c r="F16" s="81"/>
      <c r="G16" s="81"/>
      <c r="H16" s="90" t="s">
        <v>31</v>
      </c>
      <c r="I16" s="90" t="s">
        <v>44</v>
      </c>
      <c r="J16" s="90" t="s">
        <v>10</v>
      </c>
      <c r="K16" s="91" t="s">
        <v>39</v>
      </c>
      <c r="L16" s="90" t="s">
        <v>31</v>
      </c>
      <c r="M16" s="90" t="s">
        <v>44</v>
      </c>
      <c r="N16" s="90" t="s">
        <v>10</v>
      </c>
      <c r="O16" s="49"/>
      <c r="P16" s="73"/>
      <c r="Q16" s="59" t="str">
        <f>CONCATENATE(B20,"   "&amp;D20,"   "&amp;E20)</f>
        <v>Tom, Löwe   :   Ulrich, Behmer</v>
      </c>
      <c r="R16" s="59"/>
      <c r="S16" s="59"/>
      <c r="T16" s="59"/>
      <c r="U16" s="59"/>
      <c r="V16" s="59"/>
      <c r="W16" s="97">
        <f aca="true" t="shared" si="2" ref="W16:Y17">H20</f>
        <v>125</v>
      </c>
      <c r="X16" s="97">
        <f>IF(I20="",0,I20)</f>
        <v>19</v>
      </c>
      <c r="Y16" s="97">
        <f t="shared" si="2"/>
        <v>38</v>
      </c>
      <c r="Z16" s="64"/>
      <c r="AA16" s="73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6.5" thickBot="1">
      <c r="A17" s="81" t="s">
        <v>38</v>
      </c>
      <c r="B17" s="265" t="str">
        <f>CONCATENATE(J8,", "&amp;K8)</f>
        <v>Tom, Löwe</v>
      </c>
      <c r="C17" s="266"/>
      <c r="D17" s="90" t="s">
        <v>39</v>
      </c>
      <c r="E17" s="265" t="str">
        <f>CONCATENATE(J11,", "&amp;K11)</f>
        <v>André, Bastians</v>
      </c>
      <c r="F17" s="266"/>
      <c r="G17" s="81"/>
      <c r="H17" s="92">
        <v>125</v>
      </c>
      <c r="I17" s="92">
        <v>18</v>
      </c>
      <c r="J17" s="92">
        <v>37</v>
      </c>
      <c r="K17" s="91" t="s">
        <v>39</v>
      </c>
      <c r="L17" s="92">
        <v>41</v>
      </c>
      <c r="M17" s="93">
        <f>IF(I17&gt;0,I17,"")</f>
        <v>18</v>
      </c>
      <c r="N17" s="92">
        <v>14</v>
      </c>
      <c r="O17" s="49"/>
      <c r="P17" s="73"/>
      <c r="Q17" s="59" t="str">
        <f>CONCATENATE(B21,"   "&amp;D21,"   "&amp;E21)</f>
        <v>Aribert, Bechert   :   André, Bastians</v>
      </c>
      <c r="R17" s="59"/>
      <c r="S17" s="59"/>
      <c r="T17" s="59"/>
      <c r="U17" s="59"/>
      <c r="V17" s="59"/>
      <c r="W17" s="97">
        <f t="shared" si="2"/>
        <v>66</v>
      </c>
      <c r="X17" s="97">
        <f>IF(I21="",0,I21)</f>
        <v>20</v>
      </c>
      <c r="Y17" s="97">
        <f t="shared" si="2"/>
        <v>18</v>
      </c>
      <c r="Z17" s="64"/>
      <c r="AA17" s="73"/>
      <c r="AB17" s="73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6.5" thickBot="1">
      <c r="A18" s="81"/>
      <c r="B18" s="265" t="str">
        <f>CONCATENATE(J9,", "&amp;K9)</f>
        <v>Ulrich, Behmer</v>
      </c>
      <c r="C18" s="266"/>
      <c r="D18" s="90" t="s">
        <v>39</v>
      </c>
      <c r="E18" s="265" t="str">
        <f>CONCATENATE(J10,", "&amp;K10)</f>
        <v>Aribert, Bechert</v>
      </c>
      <c r="F18" s="266"/>
      <c r="G18" s="81"/>
      <c r="H18" s="92">
        <v>50</v>
      </c>
      <c r="I18" s="92">
        <v>20</v>
      </c>
      <c r="J18" s="92">
        <v>7</v>
      </c>
      <c r="K18" s="91" t="s">
        <v>39</v>
      </c>
      <c r="L18" s="92">
        <v>90</v>
      </c>
      <c r="M18" s="93">
        <f>IF(I18&gt;0,I18,"")</f>
        <v>20</v>
      </c>
      <c r="N18" s="92">
        <v>22</v>
      </c>
      <c r="O18" s="49"/>
      <c r="P18" s="73"/>
      <c r="Q18" s="59" t="str">
        <f>CONCATENATE(B23,"   "&amp;D23,"   "&amp;E23)</f>
        <v>Tom, Löwe   :   Aribert, Bechert</v>
      </c>
      <c r="R18" s="59"/>
      <c r="S18" s="59"/>
      <c r="T18" s="59"/>
      <c r="U18" s="59"/>
      <c r="V18" s="59"/>
      <c r="W18" s="97">
        <f aca="true" t="shared" si="3" ref="W18:Y19">H23</f>
        <v>125</v>
      </c>
      <c r="X18" s="97">
        <f>IF(I23="",0,I23)</f>
        <v>20</v>
      </c>
      <c r="Y18" s="97">
        <f t="shared" si="3"/>
        <v>24</v>
      </c>
      <c r="Z18" s="64"/>
      <c r="AA18" s="73"/>
      <c r="AB18" s="73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.75" thickBot="1">
      <c r="A19" s="81"/>
      <c r="B19" s="86"/>
      <c r="C19" s="86"/>
      <c r="D19" s="90"/>
      <c r="E19" s="86"/>
      <c r="F19" s="86"/>
      <c r="G19" s="81"/>
      <c r="H19" s="90"/>
      <c r="I19" s="90"/>
      <c r="J19" s="90"/>
      <c r="K19" s="90"/>
      <c r="L19" s="90"/>
      <c r="M19" s="90"/>
      <c r="N19" s="90"/>
      <c r="O19" s="29"/>
      <c r="P19" s="109"/>
      <c r="Q19" s="59" t="str">
        <f>CONCATENATE(B24,"   "&amp;D24,"   "&amp;E24)</f>
        <v>Ulrich, Behmer   :   André, Bastians</v>
      </c>
      <c r="R19" s="59"/>
      <c r="S19" s="59"/>
      <c r="T19" s="59"/>
      <c r="U19" s="59"/>
      <c r="V19" s="59"/>
      <c r="W19" s="97">
        <f t="shared" si="3"/>
        <v>73</v>
      </c>
      <c r="X19" s="97">
        <f>IF(I24="",0,I24)</f>
        <v>20</v>
      </c>
      <c r="Y19" s="97">
        <f t="shared" si="3"/>
        <v>24</v>
      </c>
      <c r="Z19" s="64"/>
      <c r="AA19" s="73"/>
      <c r="AB19" s="73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6.5" thickBot="1">
      <c r="A20" s="81" t="s">
        <v>40</v>
      </c>
      <c r="B20" s="265" t="str">
        <f>IF(H17="","",IF(H17&gt;L17,B17,IF(L17&gt;H17,E17,IF(AND(L17=H17,N17&gt;J17),E17,B17))))</f>
        <v>Tom, Löwe</v>
      </c>
      <c r="C20" s="266"/>
      <c r="D20" s="90" t="s">
        <v>39</v>
      </c>
      <c r="E20" s="265" t="str">
        <f>IF(H18="","",IF(H18&lt;L18,B18,IF(L18&lt;H18,E18,IF(AND(L18=H18,N18&lt;J18),E18,B18))))</f>
        <v>Ulrich, Behmer</v>
      </c>
      <c r="F20" s="266"/>
      <c r="G20" s="81"/>
      <c r="H20" s="92">
        <v>125</v>
      </c>
      <c r="I20" s="92">
        <v>19</v>
      </c>
      <c r="J20" s="92">
        <v>38</v>
      </c>
      <c r="K20" s="91" t="s">
        <v>39</v>
      </c>
      <c r="L20" s="92">
        <v>51</v>
      </c>
      <c r="M20" s="93">
        <f>IF(I20&gt;0,I20,"")</f>
        <v>19</v>
      </c>
      <c r="N20" s="92">
        <v>11</v>
      </c>
      <c r="P20" s="74"/>
      <c r="Q20" s="59"/>
      <c r="R20" s="59"/>
      <c r="S20" s="59"/>
      <c r="T20" s="59"/>
      <c r="U20" s="59"/>
      <c r="V20" s="59"/>
      <c r="W20" s="97"/>
      <c r="X20" s="97"/>
      <c r="Y20" s="97"/>
      <c r="Z20" s="59"/>
      <c r="AA20" s="109"/>
      <c r="AB20" s="73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6.5" thickBot="1">
      <c r="A21" s="81"/>
      <c r="B21" s="265" t="str">
        <f>IF(H18="","",IF(H18&gt;L18,B18,IF(L18&gt;H18,E18,IF(AND(L18=H18,J18&gt;N18),B18,E18))))</f>
        <v>Aribert, Bechert</v>
      </c>
      <c r="C21" s="266"/>
      <c r="D21" s="90" t="s">
        <v>39</v>
      </c>
      <c r="E21" s="265" t="str">
        <f>IF(L17="","",IF(H17&lt;L17,B17,IF(L17&lt;H17,E17,IF(AND(L17=H17,J17&lt;N17),B17,E17))))</f>
        <v>André, Bastians</v>
      </c>
      <c r="F21" s="266"/>
      <c r="G21" s="81"/>
      <c r="H21" s="92">
        <v>66</v>
      </c>
      <c r="I21" s="92">
        <v>20</v>
      </c>
      <c r="J21" s="92">
        <v>18</v>
      </c>
      <c r="K21" s="91" t="s">
        <v>39</v>
      </c>
      <c r="L21" s="92">
        <v>105</v>
      </c>
      <c r="M21" s="93">
        <f>IF(I21&gt;0,I21,"")</f>
        <v>20</v>
      </c>
      <c r="N21" s="92">
        <v>35</v>
      </c>
      <c r="P21" s="74"/>
      <c r="Q21" s="59" t="str">
        <f>CONCATENATE(E17,"   "&amp;M7,"   "&amp;B17)</f>
        <v>André, Bastians   :   Tom, Löwe</v>
      </c>
      <c r="R21" s="59"/>
      <c r="S21" s="59"/>
      <c r="T21" s="59"/>
      <c r="U21" s="59"/>
      <c r="V21" s="59"/>
      <c r="W21" s="97">
        <f aca="true" t="shared" si="4" ref="W21:Y22">L17</f>
        <v>41</v>
      </c>
      <c r="X21" s="97">
        <f>IF(M17="",0,M17)</f>
        <v>18</v>
      </c>
      <c r="Y21" s="97">
        <f t="shared" si="4"/>
        <v>14</v>
      </c>
      <c r="Z21" s="97"/>
      <c r="AA21" s="110"/>
      <c r="AB21" s="73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.75" thickBot="1">
      <c r="A22" s="81"/>
      <c r="B22" s="86"/>
      <c r="C22" s="86"/>
      <c r="D22" s="90"/>
      <c r="E22" s="86"/>
      <c r="F22" s="86"/>
      <c r="G22" s="81"/>
      <c r="H22" s="90"/>
      <c r="I22" s="90"/>
      <c r="J22" s="90"/>
      <c r="K22" s="90"/>
      <c r="L22" s="90"/>
      <c r="M22" s="90"/>
      <c r="N22" s="90"/>
      <c r="P22" s="74"/>
      <c r="Q22" s="59" t="str">
        <f>CONCATENATE(E18,"   "&amp;M7,"   "&amp;B18)</f>
        <v>Aribert, Bechert   :   Ulrich, Behmer</v>
      </c>
      <c r="R22" s="59"/>
      <c r="S22" s="59"/>
      <c r="T22" s="59"/>
      <c r="U22" s="59"/>
      <c r="V22" s="59"/>
      <c r="W22" s="97">
        <f t="shared" si="4"/>
        <v>90</v>
      </c>
      <c r="X22" s="97">
        <f>IF(M18="",0,M18)</f>
        <v>20</v>
      </c>
      <c r="Y22" s="97">
        <f t="shared" si="4"/>
        <v>22</v>
      </c>
      <c r="Z22" s="97"/>
      <c r="AA22" s="110"/>
      <c r="AB22" s="73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6.5" thickBot="1">
      <c r="A23" s="81" t="s">
        <v>41</v>
      </c>
      <c r="B23" s="265" t="str">
        <f>B20</f>
        <v>Tom, Löwe</v>
      </c>
      <c r="C23" s="266"/>
      <c r="D23" s="90" t="s">
        <v>39</v>
      </c>
      <c r="E23" s="265" t="str">
        <f>B21</f>
        <v>Aribert, Bechert</v>
      </c>
      <c r="F23" s="266"/>
      <c r="G23" s="81"/>
      <c r="H23" s="92">
        <v>125</v>
      </c>
      <c r="I23" s="92">
        <v>20</v>
      </c>
      <c r="J23" s="92">
        <v>24</v>
      </c>
      <c r="K23" s="91" t="s">
        <v>39</v>
      </c>
      <c r="L23" s="92">
        <v>74</v>
      </c>
      <c r="M23" s="93">
        <f>IF(I23&gt;0,I23,"")</f>
        <v>20</v>
      </c>
      <c r="N23" s="92">
        <v>10</v>
      </c>
      <c r="P23" s="74"/>
      <c r="Q23" s="59" t="str">
        <f>CONCATENATE(E20,"   "&amp;M7,"   "&amp;B20)</f>
        <v>Ulrich, Behmer   :   Tom, Löwe</v>
      </c>
      <c r="R23" s="59"/>
      <c r="S23" s="59"/>
      <c r="T23" s="59"/>
      <c r="U23" s="59"/>
      <c r="V23" s="59"/>
      <c r="W23" s="97">
        <f aca="true" t="shared" si="5" ref="W23:Y24">L20</f>
        <v>51</v>
      </c>
      <c r="X23" s="97">
        <f>IF(M20="",0,M20)</f>
        <v>19</v>
      </c>
      <c r="Y23" s="97">
        <f t="shared" si="5"/>
        <v>11</v>
      </c>
      <c r="Z23" s="97"/>
      <c r="AA23" s="110"/>
      <c r="AB23" s="73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6.5" thickBot="1">
      <c r="A24" s="81"/>
      <c r="B24" s="265" t="str">
        <f>E20</f>
        <v>Ulrich, Behmer</v>
      </c>
      <c r="C24" s="266"/>
      <c r="D24" s="90" t="s">
        <v>39</v>
      </c>
      <c r="E24" s="265" t="str">
        <f>E21</f>
        <v>André, Bastians</v>
      </c>
      <c r="F24" s="266"/>
      <c r="G24" s="81"/>
      <c r="H24" s="92">
        <v>73</v>
      </c>
      <c r="I24" s="92">
        <v>20</v>
      </c>
      <c r="J24" s="92">
        <v>24</v>
      </c>
      <c r="K24" s="91" t="s">
        <v>39</v>
      </c>
      <c r="L24" s="92">
        <v>50</v>
      </c>
      <c r="M24" s="93">
        <f>IF(I24&gt;0,I24,"")</f>
        <v>20</v>
      </c>
      <c r="N24" s="92">
        <v>7</v>
      </c>
      <c r="P24" s="74"/>
      <c r="Q24" s="59" t="str">
        <f>CONCATENATE(E21,"   "&amp;M7,"   "&amp;B21)</f>
        <v>André, Bastians   :   Aribert, Bechert</v>
      </c>
      <c r="R24" s="59"/>
      <c r="S24" s="59"/>
      <c r="T24" s="59"/>
      <c r="U24" s="59"/>
      <c r="V24" s="59"/>
      <c r="W24" s="97">
        <f t="shared" si="5"/>
        <v>105</v>
      </c>
      <c r="X24" s="97">
        <f>IF(M21="",0,M21)</f>
        <v>20</v>
      </c>
      <c r="Y24" s="97">
        <f t="shared" si="5"/>
        <v>35</v>
      </c>
      <c r="Z24" s="97"/>
      <c r="AA24" s="110"/>
      <c r="AB24" s="73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51"/>
      <c r="B25" s="29"/>
      <c r="C25" s="29"/>
      <c r="D25" s="29"/>
      <c r="E25" s="25"/>
      <c r="F25" s="7"/>
      <c r="G25" s="7"/>
      <c r="H25" s="7"/>
      <c r="I25" s="7"/>
      <c r="J25" s="26"/>
      <c r="K25" s="26"/>
      <c r="L25" s="25"/>
      <c r="M25" s="7"/>
      <c r="N25" s="59"/>
      <c r="P25" s="74"/>
      <c r="Q25" s="59" t="str">
        <f>CONCATENATE(E23,"   "&amp;M7,"   "&amp;B23)</f>
        <v>Aribert, Bechert   :   Tom, Löwe</v>
      </c>
      <c r="R25" s="59"/>
      <c r="S25" s="59"/>
      <c r="T25" s="59"/>
      <c r="U25" s="59"/>
      <c r="V25" s="59"/>
      <c r="W25" s="97">
        <f aca="true" t="shared" si="6" ref="W25:Y26">L23</f>
        <v>74</v>
      </c>
      <c r="X25" s="97">
        <f>IF(M23="",0,M23)</f>
        <v>20</v>
      </c>
      <c r="Y25" s="97">
        <f t="shared" si="6"/>
        <v>10</v>
      </c>
      <c r="Z25" s="97"/>
      <c r="AA25" s="110"/>
      <c r="AB25" s="73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.75">
      <c r="A26" s="51"/>
      <c r="B26" s="29"/>
      <c r="C26" s="29"/>
      <c r="D26" s="29"/>
      <c r="E26" s="25"/>
      <c r="F26" s="7"/>
      <c r="G26" s="7"/>
      <c r="H26" s="7"/>
      <c r="I26" s="7"/>
      <c r="J26" s="26"/>
      <c r="K26" s="26"/>
      <c r="L26" s="25"/>
      <c r="M26" s="7"/>
      <c r="N26" s="59"/>
      <c r="P26" s="74"/>
      <c r="Q26" s="59" t="str">
        <f>CONCATENATE(E24,"   "&amp;M7,"   "&amp;B24)</f>
        <v>André, Bastians   :   Ulrich, Behmer</v>
      </c>
      <c r="R26" s="59"/>
      <c r="S26" s="59"/>
      <c r="T26" s="59"/>
      <c r="U26" s="59"/>
      <c r="V26" s="59"/>
      <c r="W26" s="97">
        <f t="shared" si="6"/>
        <v>50</v>
      </c>
      <c r="X26" s="97">
        <f>IF(M24="",0,M24)</f>
        <v>20</v>
      </c>
      <c r="Y26" s="97">
        <f t="shared" si="6"/>
        <v>7</v>
      </c>
      <c r="Z26" s="97"/>
      <c r="AA26" s="110"/>
      <c r="AB26" s="73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>
      <c r="A27" s="51"/>
      <c r="B27" s="29"/>
      <c r="C27" s="29"/>
      <c r="D27" s="29"/>
      <c r="E27" s="25"/>
      <c r="F27" s="7"/>
      <c r="G27" s="7"/>
      <c r="H27" s="7"/>
      <c r="I27" s="7"/>
      <c r="J27" s="26"/>
      <c r="K27" s="26"/>
      <c r="L27" s="25"/>
      <c r="M27" s="7"/>
      <c r="N27" s="59"/>
      <c r="P27" s="74"/>
      <c r="Q27" s="59"/>
      <c r="R27" s="59"/>
      <c r="S27" s="59"/>
      <c r="T27" s="59"/>
      <c r="U27" s="59"/>
      <c r="V27" s="59"/>
      <c r="W27" s="97"/>
      <c r="X27" s="97"/>
      <c r="Y27" s="97"/>
      <c r="Z27" s="97"/>
      <c r="AA27" s="110"/>
      <c r="AB27" s="73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>
      <c r="A28" s="51"/>
      <c r="B28" s="29"/>
      <c r="C28" s="29"/>
      <c r="D28" s="29"/>
      <c r="E28" s="25"/>
      <c r="F28" s="7"/>
      <c r="G28" s="7"/>
      <c r="H28" s="7"/>
      <c r="I28" s="7"/>
      <c r="J28" s="26"/>
      <c r="K28" s="26"/>
      <c r="L28" s="25"/>
      <c r="M28" s="7"/>
      <c r="N28" s="59"/>
      <c r="P28" s="111"/>
      <c r="Q28" s="98" t="str">
        <f>CONCATENATE(J8,", ",K8,"   "&amp;M7,"   ",J9,", ",K9)</f>
        <v>Tom, Löwe   :   Ulrich, Behmer</v>
      </c>
      <c r="R28" s="98"/>
      <c r="S28" s="98"/>
      <c r="T28" s="98"/>
      <c r="U28" s="98"/>
      <c r="V28" s="59"/>
      <c r="W28" s="97">
        <f>IF(ISNA(VLOOKUP(Q28,Q14:W26,7,FALSE)),"",VLOOKUP(Q28,Q14:W26,7,FALSE))</f>
        <v>125</v>
      </c>
      <c r="X28" s="97">
        <f>IF(ISNA(VLOOKUP(Q28,Q14:X26,8,FALSE)),"",VLOOKUP(Q28,Q14:X26,8,FALSE))</f>
        <v>19</v>
      </c>
      <c r="Y28" s="97">
        <f>IF(ISNA(VLOOKUP(Q28,Q14:Y26,9,FALSE)),"",VLOOKUP(Q28,Q14:Y26,9,FALSE))</f>
        <v>38</v>
      </c>
      <c r="Z28" s="97"/>
      <c r="AA28" s="110"/>
      <c r="AB28" s="73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>
      <c r="A29" s="51"/>
      <c r="B29" s="29"/>
      <c r="C29" s="29"/>
      <c r="D29" s="29"/>
      <c r="E29" s="25"/>
      <c r="F29" s="7"/>
      <c r="G29" s="7"/>
      <c r="H29" s="7"/>
      <c r="I29" s="7"/>
      <c r="J29" s="26"/>
      <c r="K29" s="26"/>
      <c r="L29" s="25"/>
      <c r="M29" s="7"/>
      <c r="N29" s="59"/>
      <c r="P29" s="111"/>
      <c r="Q29" s="98" t="str">
        <f>CONCATENATE(J9,", ",K9,"   "&amp;M7,"   ",J8,", ",K8)</f>
        <v>Ulrich, Behmer   :   Tom, Löwe</v>
      </c>
      <c r="R29" s="98"/>
      <c r="S29" s="98"/>
      <c r="T29" s="98"/>
      <c r="U29" s="98"/>
      <c r="V29" s="59"/>
      <c r="W29" s="97">
        <f>IF(ISNA(VLOOKUP(Q29,Q14:W26,7,FALSE)),"",VLOOKUP(Q29,Q14:W26,7,FALSE))</f>
        <v>51</v>
      </c>
      <c r="X29" s="97">
        <f>IF(ISNA(VLOOKUP(Q29,Q14:X26,8,FALSE)),"",VLOOKUP(Q29,Q14:X26,8,FALSE))</f>
        <v>19</v>
      </c>
      <c r="Y29" s="97">
        <f>IF(ISNA(VLOOKUP(Q29,Q14:Y26,9,FALSE)),"",VLOOKUP(Q29,Q14:Y26,9,FALSE))</f>
        <v>11</v>
      </c>
      <c r="Z29" s="97"/>
      <c r="AA29" s="110"/>
      <c r="AB29" s="73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>
      <c r="A30" s="51"/>
      <c r="B30" s="29"/>
      <c r="C30" s="29"/>
      <c r="D30" s="29"/>
      <c r="E30" s="25"/>
      <c r="F30" s="7"/>
      <c r="G30" s="7"/>
      <c r="H30" s="7"/>
      <c r="I30" s="7"/>
      <c r="J30" s="26"/>
      <c r="K30" s="26"/>
      <c r="L30" s="25"/>
      <c r="M30" s="7"/>
      <c r="N30" s="59"/>
      <c r="P30" s="111"/>
      <c r="Q30" s="98" t="str">
        <f>CONCATENATE(J8,", ",K8,"   "&amp;M7,"   ",J10,", ",K10)</f>
        <v>Tom, Löwe   :   Aribert, Bechert</v>
      </c>
      <c r="R30" s="98"/>
      <c r="S30" s="98"/>
      <c r="T30" s="98"/>
      <c r="U30" s="98"/>
      <c r="V30" s="59"/>
      <c r="W30" s="97">
        <f>IF(ISNA(VLOOKUP(Q30,Q14:W26,7,FALSE)),"",VLOOKUP(Q30,Q14:W26,7,FALSE))</f>
        <v>125</v>
      </c>
      <c r="X30" s="97">
        <f>IF(ISNA(VLOOKUP(Q30,Q14:X26,8,FALSE)),"",VLOOKUP(Q30,Q14:X26,8,FALSE))</f>
        <v>20</v>
      </c>
      <c r="Y30" s="97">
        <f>IF(ISNA(VLOOKUP(Q30,Q14:Y26,9,FALSE)),"",VLOOKUP(Q30,Q14:Y26,9,FALSE))</f>
        <v>24</v>
      </c>
      <c r="Z30" s="97"/>
      <c r="AA30" s="110"/>
      <c r="AB30" s="73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51"/>
      <c r="B31" s="29"/>
      <c r="C31" s="29"/>
      <c r="D31" s="29"/>
      <c r="E31" s="25"/>
      <c r="F31" s="7"/>
      <c r="G31" s="7"/>
      <c r="H31" s="7"/>
      <c r="I31" s="7"/>
      <c r="J31" s="26"/>
      <c r="K31" s="26"/>
      <c r="L31" s="25"/>
      <c r="M31" s="7"/>
      <c r="N31" s="59"/>
      <c r="P31" s="111"/>
      <c r="Q31" s="98" t="str">
        <f>CONCATENATE(J10,", ",K10,"   "&amp;M7,"   ",J8,", ",K8)</f>
        <v>Aribert, Bechert   :   Tom, Löwe</v>
      </c>
      <c r="R31" s="98"/>
      <c r="S31" s="98"/>
      <c r="T31" s="98"/>
      <c r="U31" s="98"/>
      <c r="V31" s="59"/>
      <c r="W31" s="97">
        <f>IF(ISNA(VLOOKUP(Q31,Q14:W26,7,FALSE)),"",VLOOKUP(Q31,Q14:W26,7,FALSE))</f>
        <v>74</v>
      </c>
      <c r="X31" s="97">
        <f>IF(ISNA(VLOOKUP(Q31,Q14:X26,8,FALSE)),"",VLOOKUP(Q31,Q14:X26,8,FALSE))</f>
        <v>20</v>
      </c>
      <c r="Y31" s="97">
        <f>IF(ISNA(VLOOKUP(Q31,Q14:Y26,9,FALSE)),"",VLOOKUP(Q31,Q14:Y26,9,FALSE))</f>
        <v>10</v>
      </c>
      <c r="Z31" s="97"/>
      <c r="AA31" s="110"/>
      <c r="AB31" s="73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51"/>
      <c r="B32" s="29"/>
      <c r="C32" s="29"/>
      <c r="D32" s="29"/>
      <c r="E32" s="25"/>
      <c r="F32" s="7"/>
      <c r="G32" s="7"/>
      <c r="H32" s="7"/>
      <c r="I32" s="7"/>
      <c r="J32" s="26"/>
      <c r="K32" s="26"/>
      <c r="L32" s="25"/>
      <c r="M32" s="7"/>
      <c r="N32" s="59"/>
      <c r="P32" s="111"/>
      <c r="Q32" s="98" t="str">
        <f>CONCATENATE(J8,", ",K8,"   "&amp;M7,"   ",J11,", ",K11)</f>
        <v>Tom, Löwe   :   André, Bastians</v>
      </c>
      <c r="R32" s="98"/>
      <c r="S32" s="98"/>
      <c r="T32" s="98"/>
      <c r="U32" s="98"/>
      <c r="V32" s="59"/>
      <c r="W32" s="97">
        <f>IF(ISNA(VLOOKUP(Q32,Q14:W26,7,FALSE)),"",VLOOKUP(Q32,Q14:W26,7,FALSE))</f>
        <v>125</v>
      </c>
      <c r="X32" s="97">
        <f>IF(ISNA(VLOOKUP(Q32,Q14:X26,8,FALSE)),"",VLOOKUP(Q32,Q14:X26,8,FALSE))</f>
        <v>18</v>
      </c>
      <c r="Y32" s="97">
        <f>IF(ISNA(VLOOKUP(Q32,Q14:Y26,9,FALSE)),"",VLOOKUP(Q32,Q14:Y26,9,FALSE))</f>
        <v>37</v>
      </c>
      <c r="Z32" s="97"/>
      <c r="AA32" s="110"/>
      <c r="AB32" s="73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51"/>
      <c r="B33" s="29"/>
      <c r="C33" s="29"/>
      <c r="D33" s="29"/>
      <c r="E33" s="25"/>
      <c r="F33" s="7"/>
      <c r="G33" s="7"/>
      <c r="H33" s="7"/>
      <c r="I33" s="7"/>
      <c r="J33" s="26"/>
      <c r="K33" s="26"/>
      <c r="L33" s="25"/>
      <c r="M33" s="7"/>
      <c r="N33" s="59"/>
      <c r="P33" s="111"/>
      <c r="Q33" s="98" t="str">
        <f>CONCATENATE(J11,", ",K11,"   "&amp;M7,"   ",J8,", ",K8)</f>
        <v>André, Bastians   :   Tom, Löwe</v>
      </c>
      <c r="R33" s="98"/>
      <c r="S33" s="98"/>
      <c r="T33" s="98"/>
      <c r="U33" s="98"/>
      <c r="V33" s="59"/>
      <c r="W33" s="97">
        <f>IF(ISNA(VLOOKUP(Q33,Q14:W26,7,FALSE)),"",VLOOKUP(Q33,Q14:W26,7,FALSE))</f>
        <v>41</v>
      </c>
      <c r="X33" s="97">
        <f>IF(ISNA(VLOOKUP(Q33,Q14:X26,8,FALSE)),"",VLOOKUP(Q33,Q14:X26,8,FALSE))</f>
        <v>18</v>
      </c>
      <c r="Y33" s="97">
        <f>IF(ISNA(VLOOKUP(Q33,Q14:Y26,9,FALSE)),"",VLOOKUP(Q33,Q14:Y26,9,FALSE))</f>
        <v>14</v>
      </c>
      <c r="Z33" s="97"/>
      <c r="AA33" s="110"/>
      <c r="AB33" s="73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>
      <c r="A34" s="51"/>
      <c r="B34" s="29"/>
      <c r="C34" s="29"/>
      <c r="D34" s="29"/>
      <c r="E34" s="25"/>
      <c r="F34" s="7"/>
      <c r="G34" s="7"/>
      <c r="H34" s="7"/>
      <c r="I34" s="7"/>
      <c r="J34" s="26"/>
      <c r="K34" s="26"/>
      <c r="L34" s="25"/>
      <c r="M34" s="7"/>
      <c r="N34" s="59"/>
      <c r="P34" s="111"/>
      <c r="Q34" s="98" t="str">
        <f>CONCATENATE(J9,", ",K9,"   "&amp;M7,"   ",J10,", ",K10)</f>
        <v>Ulrich, Behmer   :   Aribert, Bechert</v>
      </c>
      <c r="R34" s="98"/>
      <c r="S34" s="98"/>
      <c r="T34" s="98"/>
      <c r="U34" s="98"/>
      <c r="V34" s="59"/>
      <c r="W34" s="97">
        <f>IF(ISNA(VLOOKUP(Q34,Q14:W26,7,FALSE)),"",VLOOKUP(Q34,Q14:W26,7,FALSE))</f>
        <v>50</v>
      </c>
      <c r="X34" s="97">
        <f>IF(ISNA(VLOOKUP(Q34,Q14:X26,8,FALSE)),"",VLOOKUP(Q34,Q14:X26,8,FALSE))</f>
        <v>20</v>
      </c>
      <c r="Y34" s="97">
        <f>IF(ISNA(VLOOKUP(Q34,Q14:Y26,9,FALSE)),"",VLOOKUP(Q34,Q14:Y26,9,FALSE))</f>
        <v>7</v>
      </c>
      <c r="Z34" s="64"/>
      <c r="AA34" s="73"/>
      <c r="AB34" s="73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.75">
      <c r="A35" s="51"/>
      <c r="B35" s="29"/>
      <c r="C35" s="29"/>
      <c r="D35" s="29"/>
      <c r="E35" s="25"/>
      <c r="F35" s="7"/>
      <c r="G35" s="7"/>
      <c r="H35" s="7"/>
      <c r="I35" s="7"/>
      <c r="J35" s="26"/>
      <c r="K35" s="26"/>
      <c r="L35" s="25"/>
      <c r="M35" s="7"/>
      <c r="N35" s="59"/>
      <c r="P35" s="111"/>
      <c r="Q35" s="98" t="str">
        <f>CONCATENATE(J10,", ",K10,"   "&amp;M7,"   ",J9,", ",K9)</f>
        <v>Aribert, Bechert   :   Ulrich, Behmer</v>
      </c>
      <c r="R35" s="98"/>
      <c r="S35" s="98"/>
      <c r="T35" s="98"/>
      <c r="U35" s="98"/>
      <c r="V35" s="59"/>
      <c r="W35" s="97">
        <f>IF(ISNA(VLOOKUP(Q35,Q14:W26,7,FALSE)),"",VLOOKUP(Q35,Q14:W26,7,FALSE))</f>
        <v>90</v>
      </c>
      <c r="X35" s="97">
        <f>IF(ISNA(VLOOKUP(Q35,Q14:X26,8,FALSE)),"",VLOOKUP(Q35,Q14:X26,8,FALSE))</f>
        <v>20</v>
      </c>
      <c r="Y35" s="97">
        <f>IF(ISNA(VLOOKUP(Q35,Q14:Y26,9,FALSE)),"",VLOOKUP(Q35,Q14:Y26,9,FALSE))</f>
        <v>22</v>
      </c>
      <c r="Z35" s="64"/>
      <c r="AA35" s="73"/>
      <c r="AB35" s="73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2.75">
      <c r="A36" s="51"/>
      <c r="B36" s="29"/>
      <c r="C36" s="29"/>
      <c r="D36" s="29"/>
      <c r="E36" s="25"/>
      <c r="F36" s="7"/>
      <c r="G36" s="7"/>
      <c r="H36" s="7"/>
      <c r="I36" s="7"/>
      <c r="J36" s="26"/>
      <c r="K36" s="26"/>
      <c r="L36" s="25"/>
      <c r="M36" s="7"/>
      <c r="N36" s="59"/>
      <c r="P36" s="111"/>
      <c r="Q36" s="98" t="str">
        <f>CONCATENATE(J9,", ",K9,"   "&amp;M7,"   ",J11,", ",K11)</f>
        <v>Ulrich, Behmer   :   André, Bastians</v>
      </c>
      <c r="R36" s="98"/>
      <c r="S36" s="98"/>
      <c r="T36" s="98"/>
      <c r="U36" s="98"/>
      <c r="V36" s="59"/>
      <c r="W36" s="97">
        <f>IF(ISNA(VLOOKUP(Q36,Q14:W26,7,FALSE)),"",VLOOKUP(Q36,Q14:W26,7,FALSE))</f>
        <v>73</v>
      </c>
      <c r="X36" s="97">
        <f>IF(ISNA(VLOOKUP(Q36,Q14:X26,8,FALSE)),"",VLOOKUP(Q36,Q14:X26,8,FALSE))</f>
        <v>20</v>
      </c>
      <c r="Y36" s="97">
        <f>IF(ISNA(VLOOKUP(Q36,Q14:Y26,9,FALSE)),"",VLOOKUP(Q36,Q14:Y26,9,FALSE))</f>
        <v>24</v>
      </c>
      <c r="Z36" s="64"/>
      <c r="AA36" s="73"/>
      <c r="AB36" s="73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2.75">
      <c r="A37" s="7"/>
      <c r="B37" s="7"/>
      <c r="C37" s="7"/>
      <c r="D37" s="7"/>
      <c r="E37" s="7"/>
      <c r="F37" s="7"/>
      <c r="G37" s="7"/>
      <c r="H37" s="7"/>
      <c r="I37" s="7"/>
      <c r="J37" s="26"/>
      <c r="K37" s="26"/>
      <c r="L37" s="25"/>
      <c r="M37" s="7"/>
      <c r="N37" s="59"/>
      <c r="P37" s="111"/>
      <c r="Q37" s="98" t="str">
        <f>CONCATENATE(J11,", ",K11,"   "&amp;M7,"   ",J9,", ",K9)</f>
        <v>André, Bastians   :   Ulrich, Behmer</v>
      </c>
      <c r="R37" s="98"/>
      <c r="S37" s="98"/>
      <c r="T37" s="98"/>
      <c r="U37" s="98"/>
      <c r="V37" s="59"/>
      <c r="W37" s="97">
        <f>IF(ISNA(VLOOKUP(Q37,Q14:W26,7,FALSE)),"",VLOOKUP(Q37,Q14:W26,7,FALSE))</f>
        <v>50</v>
      </c>
      <c r="X37" s="97">
        <f>IF(ISNA(VLOOKUP(Q37,Q14:X26,8,FALSE)),"",VLOOKUP(Q37,Q14:X26,8,FALSE))</f>
        <v>20</v>
      </c>
      <c r="Y37" s="97">
        <f>IF(ISNA(VLOOKUP(Q37,Q14:Y26,9,FALSE)),"",VLOOKUP(Q37,Q14:Y26,9,FALSE))</f>
        <v>7</v>
      </c>
      <c r="Z37" s="64"/>
      <c r="AA37" s="73"/>
      <c r="AB37" s="73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2.75">
      <c r="A38" s="25"/>
      <c r="B38" s="25"/>
      <c r="C38" s="25"/>
      <c r="D38" s="25"/>
      <c r="E38" s="25"/>
      <c r="F38" s="25"/>
      <c r="G38" s="25"/>
      <c r="H38" s="25"/>
      <c r="I38" s="29"/>
      <c r="J38" s="26"/>
      <c r="K38" s="26"/>
      <c r="L38" s="25"/>
      <c r="M38" s="29"/>
      <c r="N38" s="59"/>
      <c r="P38" s="111"/>
      <c r="Q38" s="98" t="str">
        <f>CONCATENATE(J10,", ",K10,"   "&amp;M7,"   ",J11,", ",K11)</f>
        <v>Aribert, Bechert   :   André, Bastians</v>
      </c>
      <c r="R38" s="98"/>
      <c r="S38" s="98"/>
      <c r="T38" s="98"/>
      <c r="U38" s="98"/>
      <c r="V38" s="59"/>
      <c r="W38" s="97">
        <f>IF(ISNA(VLOOKUP(Q38,Q14:W26,7,FALSE)),"",VLOOKUP(Q38,Q14:W26,7,FALSE))</f>
        <v>66</v>
      </c>
      <c r="X38" s="97">
        <f>IF(ISNA(VLOOKUP(Q38,Q14:X26,8,FALSE)),"",VLOOKUP(Q38,Q14:X26,8,FALSE))</f>
        <v>20</v>
      </c>
      <c r="Y38" s="97">
        <f>IF(ISNA(VLOOKUP(Q38,Q14:Y26,9,FALSE)),"",VLOOKUP(Q38,Q14:Y26,9,FALSE))</f>
        <v>18</v>
      </c>
      <c r="Z38" s="64"/>
      <c r="AA38" s="73"/>
      <c r="AB38" s="73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2.75">
      <c r="A39" s="25"/>
      <c r="B39" s="25"/>
      <c r="C39" s="25"/>
      <c r="D39" s="52"/>
      <c r="E39" s="25"/>
      <c r="F39" s="25"/>
      <c r="G39" s="25"/>
      <c r="H39" s="25"/>
      <c r="I39" s="25"/>
      <c r="J39" s="26"/>
      <c r="K39" s="26"/>
      <c r="L39" s="25"/>
      <c r="M39" s="25"/>
      <c r="N39" s="59"/>
      <c r="P39" s="111"/>
      <c r="Q39" s="98" t="str">
        <f>CONCATENATE(J11,", ",K11,"   "&amp;M7,"   ",J10,", ",K10)</f>
        <v>André, Bastians   :   Aribert, Bechert</v>
      </c>
      <c r="R39" s="98"/>
      <c r="S39" s="98"/>
      <c r="T39" s="98"/>
      <c r="U39" s="98"/>
      <c r="V39" s="59"/>
      <c r="W39" s="97">
        <f>IF(ISNA(VLOOKUP(Q39,Q14:W26,7,FALSE)),"",VLOOKUP(Q39,Q14:W26,7,FALSE))</f>
        <v>105</v>
      </c>
      <c r="X39" s="97">
        <f>IF(ISNA(VLOOKUP(Q39,Q14:X26,8,FALSE)),"",VLOOKUP(Q39,Q14:X26,8,FALSE))</f>
        <v>20</v>
      </c>
      <c r="Y39" s="97">
        <f>IF(ISNA(VLOOKUP(Q39,Q14:Y26,9,FALSE)),"",VLOOKUP(Q39,Q14:Y26,9,FALSE))</f>
        <v>35</v>
      </c>
      <c r="Z39" s="64"/>
      <c r="AA39" s="73"/>
      <c r="AB39" s="73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2.75">
      <c r="A40" s="25"/>
      <c r="B40" s="25"/>
      <c r="C40" s="25"/>
      <c r="D40" s="52"/>
      <c r="E40" s="25"/>
      <c r="F40" s="25"/>
      <c r="G40" s="25"/>
      <c r="H40" s="25"/>
      <c r="I40" s="25"/>
      <c r="J40" s="25"/>
      <c r="K40" s="9"/>
      <c r="L40" s="25"/>
      <c r="M40" s="25"/>
      <c r="N40" s="59"/>
      <c r="P40" s="74"/>
      <c r="Q40" s="109"/>
      <c r="R40" s="109"/>
      <c r="S40" s="109"/>
      <c r="T40" s="109"/>
      <c r="U40" s="109"/>
      <c r="V40" s="109"/>
      <c r="W40" s="109"/>
      <c r="X40" s="109"/>
      <c r="Y40" s="109"/>
      <c r="Z40" s="73"/>
      <c r="AA40" s="73"/>
      <c r="AB40" s="73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9"/>
      <c r="Q41" s="59"/>
      <c r="R41" s="59"/>
      <c r="S41" s="59"/>
      <c r="T41" s="59"/>
      <c r="U41" s="59"/>
      <c r="V41" s="59"/>
      <c r="W41" s="59"/>
      <c r="X41" s="59"/>
      <c r="Y41" s="59"/>
      <c r="Z41" s="64"/>
      <c r="AA41" s="49"/>
      <c r="AB41" s="73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29"/>
      <c r="B42" s="25"/>
      <c r="C42" s="25"/>
      <c r="D42" s="52"/>
      <c r="E42" s="25"/>
      <c r="F42" s="25"/>
      <c r="G42" s="25"/>
      <c r="H42" s="25"/>
      <c r="I42" s="25"/>
      <c r="J42" s="25"/>
      <c r="K42" s="9"/>
      <c r="L42" s="25"/>
      <c r="M42" s="25"/>
      <c r="N42" s="59"/>
      <c r="Q42" s="76"/>
      <c r="R42" s="76"/>
      <c r="S42" s="76"/>
      <c r="T42" s="76"/>
      <c r="U42" s="76"/>
      <c r="V42" s="76"/>
      <c r="W42" s="76"/>
      <c r="X42" s="76"/>
      <c r="Y42" s="76"/>
      <c r="Z42" s="49"/>
      <c r="AA42" s="49"/>
      <c r="AB42" s="73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25"/>
      <c r="B43" s="25"/>
      <c r="C43" s="25"/>
      <c r="D43" s="52"/>
      <c r="E43" s="25"/>
      <c r="F43" s="25"/>
      <c r="G43" s="25"/>
      <c r="H43" s="25"/>
      <c r="I43" s="25"/>
      <c r="J43" s="25"/>
      <c r="K43" s="9"/>
      <c r="L43" s="25"/>
      <c r="M43" s="25"/>
      <c r="N43" s="59"/>
      <c r="Q43" s="76"/>
      <c r="R43" s="76"/>
      <c r="S43" s="76"/>
      <c r="T43" s="76"/>
      <c r="U43" s="76"/>
      <c r="V43" s="76"/>
      <c r="W43" s="76"/>
      <c r="X43" s="76"/>
      <c r="Y43" s="76"/>
      <c r="Z43" s="49"/>
      <c r="AA43" s="49"/>
      <c r="AB43" s="73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9"/>
      <c r="Q44" s="76"/>
      <c r="R44" s="76"/>
      <c r="S44" s="76"/>
      <c r="T44" s="76"/>
      <c r="U44" s="76"/>
      <c r="V44" s="76"/>
      <c r="W44" s="76"/>
      <c r="X44" s="76"/>
      <c r="Y44" s="76"/>
      <c r="Z44" s="49"/>
      <c r="AA44" s="49"/>
      <c r="AB44" s="73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29"/>
      <c r="B45" s="25"/>
      <c r="C45" s="25"/>
      <c r="D45" s="52"/>
      <c r="E45" s="25"/>
      <c r="F45" s="25"/>
      <c r="G45" s="25"/>
      <c r="H45" s="25"/>
      <c r="I45" s="25"/>
      <c r="J45" s="25"/>
      <c r="K45" s="9"/>
      <c r="L45" s="25"/>
      <c r="M45" s="25"/>
      <c r="N45" s="59"/>
      <c r="Q45" s="76"/>
      <c r="R45" s="76"/>
      <c r="S45" s="76"/>
      <c r="T45" s="76"/>
      <c r="U45" s="76"/>
      <c r="V45" s="76"/>
      <c r="W45" s="76"/>
      <c r="X45" s="76"/>
      <c r="Y45" s="76"/>
      <c r="Z45" s="49"/>
      <c r="AA45" s="49"/>
      <c r="AB45" s="73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25"/>
      <c r="B46" s="25"/>
      <c r="C46" s="25"/>
      <c r="D46" s="52"/>
      <c r="E46" s="25"/>
      <c r="F46" s="25"/>
      <c r="G46" s="25"/>
      <c r="H46" s="25"/>
      <c r="I46" s="25"/>
      <c r="J46" s="25"/>
      <c r="K46" s="9"/>
      <c r="L46" s="25"/>
      <c r="M46" s="25"/>
      <c r="N46" s="59"/>
      <c r="Q46" s="1"/>
      <c r="R46" s="1"/>
      <c r="S46" s="1"/>
      <c r="T46" s="1"/>
      <c r="U46" s="1"/>
      <c r="V46" s="1"/>
      <c r="W46" s="1"/>
      <c r="X46" s="29"/>
      <c r="Y46" s="29"/>
      <c r="Z46" s="49"/>
      <c r="AA46" s="49"/>
      <c r="AB46" s="73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9"/>
      <c r="Q47" s="1"/>
      <c r="R47" s="1"/>
      <c r="S47" s="1"/>
      <c r="T47" s="1"/>
      <c r="U47" s="1"/>
      <c r="V47" s="1"/>
      <c r="W47" s="1"/>
      <c r="X47" s="29"/>
      <c r="Y47" s="29"/>
      <c r="Z47" s="49"/>
      <c r="AA47" s="49"/>
      <c r="AB47" s="73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9"/>
      <c r="Q48" s="1"/>
      <c r="R48" s="1"/>
      <c r="S48" s="1"/>
      <c r="T48" s="1"/>
      <c r="U48" s="1"/>
      <c r="V48" s="1"/>
      <c r="W48" s="1"/>
      <c r="X48" s="29"/>
      <c r="Y48" s="29"/>
      <c r="Z48" s="49"/>
      <c r="AA48" s="49"/>
      <c r="AB48" s="73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4:28" ht="12.75">
      <c r="N49" s="60"/>
      <c r="Q49" s="1"/>
      <c r="R49" s="1"/>
      <c r="S49" s="1"/>
      <c r="T49" s="1"/>
      <c r="U49" s="1"/>
      <c r="V49" s="1"/>
      <c r="W49" s="1"/>
      <c r="X49" s="76"/>
      <c r="Y49" s="76"/>
      <c r="Z49" s="1"/>
      <c r="AA49" s="1"/>
      <c r="AB49" s="74"/>
    </row>
    <row r="50" spans="14:28" ht="12.75">
      <c r="N50" s="60"/>
      <c r="Q50" s="1"/>
      <c r="R50" s="1"/>
      <c r="S50" s="1"/>
      <c r="T50" s="1"/>
      <c r="U50" s="1"/>
      <c r="V50" s="1"/>
      <c r="W50" s="1"/>
      <c r="X50" s="76"/>
      <c r="Y50" s="76"/>
      <c r="Z50" s="1"/>
      <c r="AA50" s="1"/>
      <c r="AB50" s="74"/>
    </row>
    <row r="51" spans="14:28" ht="12.75">
      <c r="N51" s="60"/>
      <c r="X51" s="76"/>
      <c r="Y51" s="76"/>
      <c r="Z51" s="1"/>
      <c r="AA51" s="1"/>
      <c r="AB51" s="74"/>
    </row>
    <row r="52" spans="14:28" ht="12.75">
      <c r="N52" s="60"/>
      <c r="X52" s="76"/>
      <c r="Y52" s="76"/>
      <c r="Z52" s="1"/>
      <c r="AA52" s="1"/>
      <c r="AB52" s="74"/>
    </row>
    <row r="53" spans="15:28" ht="12.75"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74"/>
    </row>
    <row r="54" spans="15:28" ht="12.75"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15:28" ht="12.75"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15:28" ht="12.75"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</row>
    <row r="57" spans="15:28" ht="12.75"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</row>
    <row r="58" spans="15:28" ht="12.75"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</row>
    <row r="59" spans="2:6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</sheetData>
  <sheetProtection password="E86C" sheet="1" selectLockedCells="1"/>
  <mergeCells count="21">
    <mergeCell ref="G2:L3"/>
    <mergeCell ref="B17:C17"/>
    <mergeCell ref="B18:C18"/>
    <mergeCell ref="E17:F17"/>
    <mergeCell ref="E18:F18"/>
    <mergeCell ref="F5:O5"/>
    <mergeCell ref="B20:C20"/>
    <mergeCell ref="E20:F20"/>
    <mergeCell ref="D7:E7"/>
    <mergeCell ref="D8:E8"/>
    <mergeCell ref="D9:E9"/>
    <mergeCell ref="Q6:Z6"/>
    <mergeCell ref="D10:E10"/>
    <mergeCell ref="D11:E11"/>
    <mergeCell ref="D12:E12"/>
    <mergeCell ref="B21:C21"/>
    <mergeCell ref="B23:C23"/>
    <mergeCell ref="B24:C24"/>
    <mergeCell ref="E21:F21"/>
    <mergeCell ref="E23:F23"/>
    <mergeCell ref="E24:F24"/>
  </mergeCells>
  <conditionalFormatting sqref="L8:L11 F7">
    <cfRule type="containsText" priority="563" dxfId="0" operator="containsText" stopIfTrue="1" text="Verein">
      <formula>NOT(ISERROR(SEARCH("Verein",F7)))</formula>
    </cfRule>
  </conditionalFormatting>
  <conditionalFormatting sqref="F8">
    <cfRule type="containsText" priority="562" dxfId="0" operator="containsText" stopIfTrue="1" text="Spielart">
      <formula>NOT(ISERROR(SEARCH("Spielart",F8)))</formula>
    </cfRule>
  </conditionalFormatting>
  <conditionalFormatting sqref="G10">
    <cfRule type="containsText" priority="559" dxfId="0" operator="containsText" stopIfTrue="1" text="Aufnahmen">
      <formula>NOT(ISERROR(SEARCH("Aufnahmen",G10)))</formula>
    </cfRule>
  </conditionalFormatting>
  <conditionalFormatting sqref="F12">
    <cfRule type="containsText" priority="558" dxfId="0" operator="containsText" stopIfTrue="1" text="ort">
      <formula>NOT(ISERROR(SEARCH("ort",F12)))</formula>
    </cfRule>
  </conditionalFormatting>
  <conditionalFormatting sqref="K8:K11">
    <cfRule type="containsText" priority="69" dxfId="0" operator="containsText" stopIfTrue="1" text="Nachname">
      <formula>NOT(ISERROR(SEARCH("Nachname",K8)))</formula>
    </cfRule>
  </conditionalFormatting>
  <conditionalFormatting sqref="F10">
    <cfRule type="containsText" priority="71" dxfId="0" operator="containsText" stopIfTrue="1" text="Distanz">
      <formula>NOT(ISERROR(SEARCH("Distanz",F10)))</formula>
    </cfRule>
  </conditionalFormatting>
  <conditionalFormatting sqref="J8:J11">
    <cfRule type="containsText" priority="70" dxfId="0" operator="containsText" stopIfTrue="1" text="Vorname">
      <formula>NOT(ISERROR(SEARCH("Vorname",J8)))</formula>
    </cfRule>
  </conditionalFormatting>
  <conditionalFormatting sqref="F9">
    <cfRule type="containsText" priority="13" dxfId="0" operator="containsText" stopIfTrue="1" text="Klasse">
      <formula>NOT(ISERROR(SEARCH("Klasse",F9)))</formula>
    </cfRule>
  </conditionalFormatting>
  <conditionalFormatting sqref="H17:J18 H20:J21 H23:J24 L17:L18 L20:L21 L23:L24 N17:N18 N20:N21 N23:N24">
    <cfRule type="cellIs" priority="12" dxfId="0" operator="equal" stopIfTrue="1">
      <formula>"A"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T8:Z11" evalError="1"/>
    <ignoredError sqref="X14:X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Tom</cp:lastModifiedBy>
  <cp:lastPrinted>2011-09-11T14:50:18Z</cp:lastPrinted>
  <dcterms:created xsi:type="dcterms:W3CDTF">2007-05-06T21:17:12Z</dcterms:created>
  <dcterms:modified xsi:type="dcterms:W3CDTF">2012-01-28T12:37:10Z</dcterms:modified>
  <cp:category/>
  <cp:version/>
  <cp:contentType/>
  <cp:contentStatus/>
</cp:coreProperties>
</file>