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1606" yWindow="675" windowWidth="9630" windowHeight="9180" tabRatio="731" activeTab="6"/>
  </bookViews>
  <sheets>
    <sheet name="Anleitung" sheetId="1" r:id="rId1"/>
    <sheet name="Spielplan" sheetId="2" r:id="rId2"/>
    <sheet name="Dreiband" sheetId="3" state="hidden" r:id="rId3"/>
    <sheet name="vierkampf" sheetId="4" state="hidden" r:id="rId4"/>
    <sheet name="DBU" sheetId="5" state="hidden" r:id="rId5"/>
    <sheet name="FreiePartie" sheetId="6" r:id="rId6"/>
    <sheet name="DreibandKreis" sheetId="7" r:id="rId7"/>
    <sheet name="Bezirksliga Vierkampf" sheetId="8" r:id="rId8"/>
    <sheet name="DPMM" sheetId="9" state="hidden" r:id="rId9"/>
    <sheet name="Tabelle1" sheetId="10" state="hidden" r:id="rId10"/>
  </sheets>
  <definedNames>
    <definedName name="aaaa" localSheetId="6" hidden="1">{"'Spielbericht Dreiband'!$A$1:$Q$22"}</definedName>
    <definedName name="aaaa" hidden="1">{"'Spielbericht Dreiband'!$A$1:$Q$22"}</definedName>
    <definedName name="Bezirksliga">'Spielplan'!$B$165:$J$178</definedName>
    <definedName name="dpmm">'Spielplan'!$A$193:$I$198</definedName>
    <definedName name="Dreiband">'Spielplan'!$B$28:$J$81</definedName>
    <definedName name="dreibandpokal">'Spielplan'!$B$179:$I$192</definedName>
    <definedName name="_xlnm.Print_Area" localSheetId="7">'Bezirksliga Vierkampf'!$A$1:$T$32</definedName>
    <definedName name="_xlnm.Print_Area" localSheetId="4">'DBU'!$A$1:$V$32</definedName>
    <definedName name="_xlnm.Print_Area" localSheetId="8">'DPMM'!$B$2:$AC$40</definedName>
    <definedName name="_xlnm.Print_Area" localSheetId="2">'Dreiband'!$A$1:$R$30</definedName>
    <definedName name="_xlnm.Print_Area" localSheetId="6">'DreibandKreis'!$A$1:$T$59</definedName>
    <definedName name="_xlnm.Print_Area" localSheetId="5">'FreiePartie'!$A$1:$T$59</definedName>
    <definedName name="_xlnm.Print_Area" localSheetId="3">'vierkampf'!$A$1:$T$33</definedName>
    <definedName name="EingabePokal">'DreibandKreis'!$AS$2:$BC$29</definedName>
    <definedName name="Frei">'Spielplan'!$B$97:$I$178</definedName>
    <definedName name="HTML_CodePage" hidden="1">1252</definedName>
    <definedName name="HTML_Control" localSheetId="7" hidden="1">{"'Spielbericht Dreiband'!$A$1:$Q$22"}</definedName>
    <definedName name="HTML_Control" localSheetId="4" hidden="1">{"'Spielbericht Dreiband'!$A$1:$Q$22"}</definedName>
    <definedName name="HTML_Control" localSheetId="6" hidden="1">{"'Spielbericht Dreiband'!$A$1:$Q$22"}</definedName>
    <definedName name="HTML_Control" localSheetId="3" hidden="1">{"'Spielbericht Dreiband'!$A$1:$Q$22"}</definedName>
    <definedName name="HTML_Control" hidden="1">{"'Spielbericht Dreiband'!$A$1:$Q$22"}</definedName>
    <definedName name="HTML_Description" hidden="1">""</definedName>
    <definedName name="HTML_Email" hidden="1">""</definedName>
    <definedName name="HTML_Header" hidden="1">"Spielbericht Dreiband"</definedName>
    <definedName name="HTML_LastUpdate" hidden="1">"12.08.03"</definedName>
    <definedName name="HTML_LineAfter" hidden="1">FALSE</definedName>
    <definedName name="HTML_LineBefore" hidden="1">FALSE</definedName>
    <definedName name="HTML_Name" hidden="1">"Peter Tabor"</definedName>
    <definedName name="HTML_OBDlg2" hidden="1">TRUE</definedName>
    <definedName name="HTML_OBDlg4" hidden="1">TRUE</definedName>
    <definedName name="HTML_OS" hidden="1">0</definedName>
    <definedName name="HTML_PathFile" hidden="1">"l:\test.html"</definedName>
    <definedName name="HTML_Title" hidden="1">"mach_spielbericht"</definedName>
    <definedName name="mannschaften">#REF!</definedName>
    <definedName name="mehrkampf">'Spielplan'!$B$82:$J$96</definedName>
    <definedName name="SPnrBL">'Spielplan'!$B$165:$B$178</definedName>
    <definedName name="SpnrDB">'Spielplan'!$B$28:$B$81</definedName>
    <definedName name="SpNrdpmm">'Spielplan'!$B$193:$B$198</definedName>
    <definedName name="SpnrFP">'Spielplan'!$B$97:$B$164</definedName>
    <definedName name="SPnrMK">'Spielplan'!$B$82:$B$96</definedName>
    <definedName name="SpNrpokal">'Spielplan'!$B$179:$B$192</definedName>
    <definedName name="SpnrVK">'Spielplan'!$B$2:$B$27</definedName>
    <definedName name="Tabellepokal">'DreibandKreis'!$A$1:$T$29</definedName>
    <definedName name="Vierkampf">'Spielplan'!$B$2:$J$27</definedName>
    <definedName name="Z_2AE8DAE0_1FDB_11D5_8025_B5FE50F76230_.wvu.Cols" localSheetId="2" hidden="1">'Dreiband'!$E:$E</definedName>
    <definedName name="Z_2AE8DAE0_1FDB_11D5_8025_B5FE50F76230_.wvu.Cols" localSheetId="5" hidden="1">'FreiePartie'!$E:$E</definedName>
    <definedName name="Z_8807F1B9_AB6C_4D12_BE34_45439C3ED06E_.wvu.Cols" localSheetId="7" hidden="1">'Bezirksliga Vierkampf'!$AR:$AS</definedName>
    <definedName name="Z_8807F1B9_AB6C_4D12_BE34_45439C3ED06E_.wvu.Cols" localSheetId="4" hidden="1">'DBU'!$AS:$AS</definedName>
    <definedName name="Z_8807F1B9_AB6C_4D12_BE34_45439C3ED06E_.wvu.Cols" localSheetId="2" hidden="1">'Dreiband'!$Z:$Z,'Dreiband'!$AB:$AC</definedName>
    <definedName name="Z_8807F1B9_AB6C_4D12_BE34_45439C3ED06E_.wvu.Cols" localSheetId="6" hidden="1">'DreibandKreis'!$AR:$AS</definedName>
    <definedName name="Z_8807F1B9_AB6C_4D12_BE34_45439C3ED06E_.wvu.Cols" localSheetId="5" hidden="1">'FreiePartie'!$Z:$Z,'FreiePartie'!$AB:$AC</definedName>
    <definedName name="Z_8807F1B9_AB6C_4D12_BE34_45439C3ED06E_.wvu.Cols" localSheetId="1" hidden="1">'Spielplan'!$H:$H</definedName>
    <definedName name="Z_8807F1B9_AB6C_4D12_BE34_45439C3ED06E_.wvu.Cols" localSheetId="3" hidden="1">'vierkampf'!$AR:$AS</definedName>
    <definedName name="Z_8807F1B9_AB6C_4D12_BE34_45439C3ED06E_.wvu.FilterData" localSheetId="1" hidden="1">'Spielplan'!$B$1:$I$88</definedName>
    <definedName name="Z_8807F1B9_AB6C_4D12_BE34_45439C3ED06E_.wvu.PrintArea" localSheetId="7" hidden="1">'Bezirksliga Vierkampf'!$A$1:$T$32</definedName>
    <definedName name="Z_8807F1B9_AB6C_4D12_BE34_45439C3ED06E_.wvu.PrintArea" localSheetId="4" hidden="1">'DBU'!$A$1:$V$32</definedName>
    <definedName name="Z_8807F1B9_AB6C_4D12_BE34_45439C3ED06E_.wvu.PrintArea" localSheetId="8" hidden="1">'DPMM'!$B$2:$AC$40</definedName>
    <definedName name="Z_8807F1B9_AB6C_4D12_BE34_45439C3ED06E_.wvu.PrintArea" localSheetId="2" hidden="1">'Dreiband'!$A$1:$R$30</definedName>
    <definedName name="Z_8807F1B9_AB6C_4D12_BE34_45439C3ED06E_.wvu.PrintArea" localSheetId="6" hidden="1">'DreibandKreis'!$A$1:$T$59</definedName>
    <definedName name="Z_8807F1B9_AB6C_4D12_BE34_45439C3ED06E_.wvu.PrintArea" localSheetId="5" hidden="1">'FreiePartie'!$A$1:$T$59</definedName>
    <definedName name="Z_8807F1B9_AB6C_4D12_BE34_45439C3ED06E_.wvu.PrintArea" localSheetId="3" hidden="1">'vierkampf'!$A$1:$T$33</definedName>
    <definedName name="Z_8807F1B9_AB6C_4D12_BE34_45439C3ED06E_.wvu.Rows" localSheetId="8" hidden="1">'DPMM'!$9:$9,'DPMM'!$13:$13</definedName>
  </definedNames>
  <calcPr fullCalcOnLoad="1"/>
</workbook>
</file>

<file path=xl/sharedStrings.xml><?xml version="1.0" encoding="utf-8"?>
<sst xmlns="http://schemas.openxmlformats.org/spreadsheetml/2006/main" count="1287" uniqueCount="287">
  <si>
    <t>Brett</t>
  </si>
  <si>
    <t>Heim</t>
  </si>
  <si>
    <t>HS</t>
  </si>
  <si>
    <t>Gast</t>
  </si>
  <si>
    <t>Datum</t>
  </si>
  <si>
    <t>Spielbericht</t>
  </si>
  <si>
    <t>Ballzahl</t>
  </si>
  <si>
    <t>Vorname</t>
  </si>
  <si>
    <t xml:space="preserve">Klasse:  </t>
  </si>
  <si>
    <t xml:space="preserve">Spiel Nr.:  </t>
  </si>
  <si>
    <t xml:space="preserve">Disziplin:  </t>
  </si>
  <si>
    <t xml:space="preserve">Datum:  </t>
  </si>
  <si>
    <t xml:space="preserve"> Heimmannschaft:</t>
  </si>
  <si>
    <t>Match - Punkte</t>
  </si>
  <si>
    <t xml:space="preserve"> Gastmannschaft:</t>
  </si>
  <si>
    <t>:</t>
  </si>
  <si>
    <r>
      <t xml:space="preserve"> Name</t>
    </r>
    <r>
      <rPr>
        <sz val="10"/>
        <rFont val="Arial"/>
        <family val="2"/>
      </rPr>
      <t>, Vorname</t>
    </r>
  </si>
  <si>
    <t>Auf-    nahmen</t>
  </si>
  <si>
    <t>Höchst- serie</t>
  </si>
  <si>
    <t>Durchschnitt</t>
  </si>
  <si>
    <t>Part. Pkt.</t>
  </si>
  <si>
    <t>Gesamtergebnis</t>
  </si>
  <si>
    <t>Bemerkungen:</t>
  </si>
  <si>
    <t>Die Richtigkeit obenstehender Angaben bescheinigt:</t>
  </si>
  <si>
    <t>Heimmannschaft:</t>
  </si>
  <si>
    <t>Gastmannschaft:</t>
  </si>
  <si>
    <t>Spielenr</t>
  </si>
  <si>
    <t>Bälle</t>
  </si>
  <si>
    <t>Aufn</t>
  </si>
  <si>
    <t>Dreiband</t>
  </si>
  <si>
    <t>bei Ersatz das " E " nicht vergessen</t>
  </si>
  <si>
    <t>Hilden</t>
  </si>
  <si>
    <t>Liga</t>
  </si>
  <si>
    <t xml:space="preserve"> - </t>
  </si>
  <si>
    <t>Spielnummer</t>
  </si>
  <si>
    <t>eingeben</t>
  </si>
  <si>
    <t>Durch-schnitt</t>
  </si>
  <si>
    <t>Höchst-serie</t>
  </si>
  <si>
    <t xml:space="preserve"> Name, Vorname</t>
  </si>
  <si>
    <t>Aufnahmen</t>
  </si>
  <si>
    <t>Frei</t>
  </si>
  <si>
    <t>x 1</t>
  </si>
  <si>
    <t>Einband</t>
  </si>
  <si>
    <t>x 8</t>
  </si>
  <si>
    <t>Cadre 35/2</t>
  </si>
  <si>
    <t>x 2</t>
  </si>
  <si>
    <t>Cadre 52/2</t>
  </si>
  <si>
    <t>bei Ersatz Spieler aktualisieren und das " E " nicht vergessen</t>
  </si>
  <si>
    <t>x 3</t>
  </si>
  <si>
    <t>Freie Partie</t>
  </si>
  <si>
    <t>x 24</t>
  </si>
  <si>
    <t>Cadre 47/2</t>
  </si>
  <si>
    <t>x 4</t>
  </si>
  <si>
    <t>Cadre 71/2</t>
  </si>
  <si>
    <t>x 9</t>
  </si>
  <si>
    <r>
      <t xml:space="preserve"> </t>
    </r>
    <r>
      <rPr>
        <b/>
        <sz val="11"/>
        <rFont val="Arial"/>
        <family val="2"/>
      </rPr>
      <t>Name</t>
    </r>
    <r>
      <rPr>
        <sz val="11"/>
        <rFont val="Arial"/>
        <family val="2"/>
      </rPr>
      <t>, Vorname</t>
    </r>
  </si>
  <si>
    <t>Spielnummer eingeben</t>
  </si>
  <si>
    <t>Vierkampf</t>
  </si>
  <si>
    <t>1.DMMM</t>
  </si>
  <si>
    <t>Zur Eingabe</t>
  </si>
  <si>
    <t>Zur Tabelle</t>
  </si>
  <si>
    <t>2.Kreisklasse</t>
  </si>
  <si>
    <t>FreiePartie</t>
  </si>
  <si>
    <t>Sp.Nr.</t>
  </si>
  <si>
    <t>Bezirksliga</t>
  </si>
  <si>
    <t>x 40</t>
  </si>
  <si>
    <t>Spielenummer eingeben</t>
  </si>
  <si>
    <t xml:space="preserve">Landesliga </t>
  </si>
  <si>
    <t>Oberliga</t>
  </si>
  <si>
    <t>Mehrkampf</t>
  </si>
  <si>
    <t xml:space="preserve">       Freie Partie     Freie Partie</t>
  </si>
  <si>
    <t>Dann die jeweilige Liga aufrufen</t>
  </si>
  <si>
    <t>Bei Klick werden Bälle,Aufnahmen,HS und Namen gelöscht</t>
  </si>
  <si>
    <t>Link zur Überprüfung der Tabelle</t>
  </si>
  <si>
    <t>Bei Tabellenansicht zurück zur Eingabe</t>
  </si>
  <si>
    <t>Felder leeren</t>
  </si>
  <si>
    <t>Auswärts</t>
  </si>
  <si>
    <t>BIGKKD
Spielbericht</t>
  </si>
  <si>
    <t>Mannschaftspunkte:</t>
  </si>
  <si>
    <t>Name</t>
  </si>
  <si>
    <t>Auf-
nahmen</t>
  </si>
  <si>
    <t>Unteres Kästchen: Ballzahl beim Vierkampf=Bälle x Multiplikator</t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</si>
  <si>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</si>
  <si>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r>
      <t xml:space="preserve">               BIGKKD Copyright </t>
    </r>
    <r>
      <rPr>
        <sz val="8"/>
        <rFont val="Arial"/>
        <family val="0"/>
      </rPr>
      <t>© Ralf Meyes 6.2006</t>
    </r>
  </si>
  <si>
    <t>SpielNr. Eingeben</t>
  </si>
  <si>
    <t xml:space="preserve"> -</t>
  </si>
  <si>
    <t>Copyright bei Hartmut Möller 17.07.2009</t>
  </si>
  <si>
    <t>Hartmut</t>
  </si>
  <si>
    <t>Wildförster</t>
  </si>
  <si>
    <t>Thomas</t>
  </si>
  <si>
    <t>Bielefeldt</t>
  </si>
  <si>
    <t>Bernd</t>
  </si>
  <si>
    <t>Möller  E</t>
  </si>
  <si>
    <t>Colajanni  E</t>
  </si>
  <si>
    <t>Felice</t>
  </si>
  <si>
    <t>Rütten</t>
  </si>
  <si>
    <t>Torsten</t>
  </si>
  <si>
    <t>Roder  E</t>
  </si>
  <si>
    <t>Manfred</t>
  </si>
  <si>
    <t>Beim Klick wird ein Dialogfenster geöffnet
Bitte unter der SpNr. Speichern</t>
  </si>
  <si>
    <t xml:space="preserve"> Die Daten in den Spielplan eingeben</t>
  </si>
  <si>
    <t>SpNr. aus dem Spielplan eingeben</t>
  </si>
  <si>
    <t>Buttons</t>
  </si>
  <si>
    <t xml:space="preserve"> Dreiband          Dreiband                Dreiband</t>
  </si>
  <si>
    <t>K l a s s e</t>
  </si>
  <si>
    <t>Spiel-Nr.</t>
  </si>
  <si>
    <t>Ort</t>
  </si>
  <si>
    <t>Turnierstätte</t>
  </si>
  <si>
    <t>Match-Punkte</t>
  </si>
  <si>
    <t>Heimmannschaft</t>
  </si>
  <si>
    <t>Gastmannschaft</t>
  </si>
  <si>
    <t>ges.</t>
  </si>
  <si>
    <t>Part. -</t>
  </si>
  <si>
    <t>Pkt.</t>
  </si>
  <si>
    <t>Ballz.</t>
  </si>
  <si>
    <t>DS</t>
  </si>
  <si>
    <t>1.S.</t>
  </si>
  <si>
    <t>2.S.</t>
  </si>
  <si>
    <t>3.S.</t>
  </si>
  <si>
    <t>4.S.</t>
  </si>
  <si>
    <t>5.S.</t>
  </si>
  <si>
    <t>Satz - Pkt</t>
  </si>
  <si>
    <t>Bemerkungen</t>
  </si>
  <si>
    <t>MGD</t>
  </si>
  <si>
    <t>Die Richtigkeit obenstehender Angaben bescheinigt</t>
  </si>
  <si>
    <t>Für den Heimverein:</t>
  </si>
  <si>
    <t>Für den Gastverein:</t>
  </si>
  <si>
    <t>DPMM</t>
  </si>
  <si>
    <t>Keine</t>
  </si>
  <si>
    <t xml:space="preserve"> optimale Einstellung  1280 x 1024</t>
  </si>
  <si>
    <t>Speichern in C:\ ?</t>
  </si>
  <si>
    <t>Drucken</t>
  </si>
  <si>
    <t>Druckt den Spielbericht  zweimal</t>
  </si>
  <si>
    <t>Sp.Nr.,Ort,Spielstätte,Mannschaften</t>
  </si>
  <si>
    <t>Achtung !!!!</t>
  </si>
  <si>
    <r>
      <t xml:space="preserve">Bei </t>
    </r>
    <r>
      <rPr>
        <b/>
        <sz val="14"/>
        <rFont val="Arial"/>
        <family val="2"/>
      </rPr>
      <t xml:space="preserve">DPMM </t>
    </r>
    <r>
      <rPr>
        <sz val="14"/>
        <rFont val="Arial"/>
        <family val="0"/>
      </rPr>
      <t>ist alles manuell einzugeben</t>
    </r>
  </si>
  <si>
    <t>SP.Nr.</t>
  </si>
  <si>
    <t>Bitte Spielnr. eingeben</t>
  </si>
  <si>
    <t>ges.BZ</t>
  </si>
  <si>
    <t>ges.Aufn</t>
  </si>
  <si>
    <t>nicht</t>
  </si>
  <si>
    <t>bei Nichtantritt bitte bei Namen so eintragen</t>
  </si>
  <si>
    <t>angetreten</t>
  </si>
  <si>
    <t>27.07.2009 16:34:36</t>
  </si>
  <si>
    <t>Sp.Nr eingeben</t>
  </si>
  <si>
    <t>-</t>
  </si>
  <si>
    <t>Landesliga Gr. 3</t>
  </si>
  <si>
    <t>Dateisicherung in C:\optionsordner(excel)(Tagesdatum)</t>
  </si>
  <si>
    <t>Langenfeld</t>
  </si>
  <si>
    <t>Goch</t>
  </si>
  <si>
    <t>1. DMM Mehrkampf</t>
  </si>
  <si>
    <t>BC GT Buer</t>
  </si>
  <si>
    <t>Bfr. Weitmar</t>
  </si>
  <si>
    <t>Berg. Gladbach</t>
  </si>
  <si>
    <t>DBC Bochum I</t>
  </si>
  <si>
    <t>TuS Kaltehardt</t>
  </si>
  <si>
    <t>Hilden I.</t>
  </si>
  <si>
    <t>Velbert II.</t>
  </si>
  <si>
    <t>Horster-Eck II.</t>
  </si>
  <si>
    <t>RW Krefeld I.</t>
  </si>
  <si>
    <t>Frintrop II.</t>
  </si>
  <si>
    <t>Barmen II.</t>
  </si>
  <si>
    <t>Schrebergarten I.</t>
  </si>
  <si>
    <t>Monheim I.</t>
  </si>
  <si>
    <t>Langenfeld II.</t>
  </si>
  <si>
    <t>MBC Duisburg I.</t>
  </si>
  <si>
    <t>Hilden II.</t>
  </si>
  <si>
    <t>Gerresheim III.</t>
  </si>
  <si>
    <t>Barmen III.</t>
  </si>
  <si>
    <t>Asberg II.</t>
  </si>
  <si>
    <t>Billardunion I.</t>
  </si>
  <si>
    <t>Horster-Eck VI.</t>
  </si>
  <si>
    <t>Frintrop III.</t>
  </si>
  <si>
    <t>Velbert V.</t>
  </si>
  <si>
    <t>MBC Duisburg II.</t>
  </si>
  <si>
    <t>Monheim II.</t>
  </si>
  <si>
    <t>Hilden 1</t>
  </si>
  <si>
    <t>Sterkrade 1</t>
  </si>
  <si>
    <t>Frintrop 1</t>
  </si>
  <si>
    <t>Goch 1</t>
  </si>
  <si>
    <t>Xanten 1</t>
  </si>
  <si>
    <t>Langenfeld 1</t>
  </si>
  <si>
    <t>BC-Hilden</t>
  </si>
  <si>
    <t>BSV Kamen</t>
  </si>
  <si>
    <t>Möller</t>
  </si>
  <si>
    <t>Peters</t>
  </si>
  <si>
    <t>Heinz</t>
  </si>
  <si>
    <t>Gennrich</t>
  </si>
  <si>
    <t>Eggers</t>
  </si>
  <si>
    <t>Ralf</t>
  </si>
  <si>
    <t>Machmüller</t>
  </si>
  <si>
    <t>Ingo</t>
  </si>
  <si>
    <t>Bierschenk</t>
  </si>
  <si>
    <t>Martin</t>
  </si>
  <si>
    <t>Carsten</t>
  </si>
  <si>
    <t>Priesel</t>
  </si>
  <si>
    <t xml:space="preserve">St. Hubert </t>
  </si>
  <si>
    <t>Bezirksklasse</t>
  </si>
  <si>
    <t xml:space="preserve">Hilden 3 </t>
  </si>
  <si>
    <t xml:space="preserve">Grevenbroich </t>
  </si>
  <si>
    <t xml:space="preserve">Gerresheim </t>
  </si>
  <si>
    <t xml:space="preserve">Elfenbein </t>
  </si>
  <si>
    <t xml:space="preserve">Lobberich 2 </t>
  </si>
  <si>
    <t xml:space="preserve">Bfr. Osterath </t>
  </si>
  <si>
    <t xml:space="preserve">Königshof 2 </t>
  </si>
  <si>
    <t xml:space="preserve">St. Hubert 2 </t>
  </si>
  <si>
    <t>1.Kreisklasse</t>
  </si>
  <si>
    <t xml:space="preserve">Hilden 4 </t>
  </si>
  <si>
    <t xml:space="preserve">Gerresheim 2 </t>
  </si>
  <si>
    <t xml:space="preserve">RW Krefeld 2 </t>
  </si>
  <si>
    <t xml:space="preserve">St. Hubert 3 </t>
  </si>
  <si>
    <t xml:space="preserve">Bfr. Osterath 2 </t>
  </si>
  <si>
    <t xml:space="preserve">CdBf Neuss 2 </t>
  </si>
  <si>
    <t xml:space="preserve">BB Osterath </t>
  </si>
  <si>
    <t xml:space="preserve">Hilden </t>
  </si>
  <si>
    <t xml:space="preserve">Gerresheim 3 </t>
  </si>
  <si>
    <t xml:space="preserve">Hilden 5 </t>
  </si>
  <si>
    <t xml:space="preserve">Bfr. Osterath 3 </t>
  </si>
  <si>
    <t xml:space="preserve">Bfr. Osterath 4 </t>
  </si>
  <si>
    <t xml:space="preserve">Königshof 3 </t>
  </si>
  <si>
    <t xml:space="preserve">BB Osterath 2 </t>
  </si>
  <si>
    <t xml:space="preserve">St. Hubert 4 </t>
  </si>
  <si>
    <t xml:space="preserve">CdBf Neuss 3 </t>
  </si>
  <si>
    <t>Fr. 10.09.2010</t>
  </si>
  <si>
    <t>Fr. 24.09.2010</t>
  </si>
  <si>
    <t>Fr. 15.10.2010</t>
  </si>
  <si>
    <t>Sa. 30.10.2010</t>
  </si>
  <si>
    <t>Sa. 13.11.2010</t>
  </si>
  <si>
    <t>Sa. 27.11.2010</t>
  </si>
  <si>
    <t>Sa. 18.12.2010</t>
  </si>
  <si>
    <t>Sa. 08.01.2011</t>
  </si>
  <si>
    <t>Sa. 22.01.2011</t>
  </si>
  <si>
    <t>Sa. 05.02.2011</t>
  </si>
  <si>
    <t>Sa. 12.03.2011</t>
  </si>
  <si>
    <t>Fr. 25.03.2011</t>
  </si>
  <si>
    <t>Sa. 02.04.2011</t>
  </si>
  <si>
    <t>Sa. 09.04.2011</t>
  </si>
  <si>
    <t>BC Hilden 2</t>
  </si>
  <si>
    <t>CdBF Gladbach</t>
  </si>
  <si>
    <t>BG RW Krefeld 1</t>
  </si>
  <si>
    <t>BF St. Hubert 1</t>
  </si>
  <si>
    <t>BF Lobberich 1</t>
  </si>
  <si>
    <t>KBC Knapp-Drömm 1</t>
  </si>
  <si>
    <t>BF Königshof 1</t>
  </si>
  <si>
    <t>CdBF Neuss 1</t>
  </si>
  <si>
    <t>Pokal</t>
  </si>
  <si>
    <t>Sa. 18.09.2010</t>
  </si>
  <si>
    <t>Sa. 06.11.2010</t>
  </si>
  <si>
    <t>Sa. 04.12.2010</t>
  </si>
  <si>
    <t>Sa. 15.01.2011</t>
  </si>
  <si>
    <t>Sa. 26.02.2011</t>
  </si>
  <si>
    <t>Sa. 26.03.2011</t>
  </si>
  <si>
    <t>Sa. 16.04.2011</t>
  </si>
  <si>
    <t>Jugend 1</t>
  </si>
  <si>
    <t>Jugend 2</t>
  </si>
  <si>
    <t>BC Hilden 1</t>
  </si>
  <si>
    <t>BSV Velbert 1</t>
  </si>
  <si>
    <t>BC Gerresheim 1</t>
  </si>
  <si>
    <t>1.Bezirksklasse</t>
  </si>
  <si>
    <t>Knapp Drömm</t>
  </si>
  <si>
    <t>Bc Hilden</t>
  </si>
  <si>
    <t>Gespeichert wird im Optionsordner von Excel
Beim BC-Hilden C:\Spielberichte</t>
  </si>
  <si>
    <t>Colajanni</t>
  </si>
  <si>
    <t>Kersten</t>
  </si>
  <si>
    <t>Helmut</t>
  </si>
  <si>
    <t xml:space="preserve"> </t>
  </si>
  <si>
    <t>Schramm</t>
  </si>
  <si>
    <t>Tobias</t>
  </si>
  <si>
    <t>Ramge</t>
  </si>
  <si>
    <t>Michael</t>
  </si>
  <si>
    <t>Assmann       E</t>
  </si>
  <si>
    <t>Andreas</t>
  </si>
  <si>
    <t>Löwe</t>
  </si>
  <si>
    <t>Tom</t>
  </si>
  <si>
    <t>Feldges</t>
  </si>
  <si>
    <t>Mombers</t>
  </si>
  <si>
    <t>Daniel</t>
  </si>
  <si>
    <t>Ott</t>
  </si>
  <si>
    <t>Ursula</t>
  </si>
  <si>
    <t>Goltz</t>
  </si>
  <si>
    <t>Christoph</t>
  </si>
  <si>
    <t>Dörr</t>
  </si>
  <si>
    <t>Lothar</t>
  </si>
  <si>
    <t>Yildiz</t>
  </si>
  <si>
    <t>Seyhan</t>
  </si>
  <si>
    <t>Schatten (E)</t>
  </si>
  <si>
    <t>BF Lobberich 2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</si>
</sst>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&quot;Platz&quot;"/>
    <numFmt numFmtId="180" formatCode="&quot;Platz&quot;"/>
    <numFmt numFmtId="181" formatCode="General&quot;Platz&quot;"/>
    <numFmt numFmtId="182" formatCode="0,&quot;Platz&quot;"/>
    <numFmt numFmtId="183" formatCode="&quot;.Platz&quot;"/>
    <numFmt numFmtId="184" formatCode="0&quot;.Platz&quot;"/>
    <numFmt numFmtId="185" formatCode="d/\ mmmm\ yyyy"/>
    <numFmt numFmtId="186" formatCode="0.0000000000"/>
    <numFmt numFmtId="187" formatCode="0.00000000000"/>
    <numFmt numFmtId="188" formatCode="0.000000000"/>
    <numFmt numFmtId="189" formatCode="&quot; = &quot;\ 0.000"/>
    <numFmt numFmtId="190" formatCode="&quot; = &quot;\ 0.0000"/>
    <numFmt numFmtId="191" formatCode="&quot; = &quot;\ 0.00000"/>
    <numFmt numFmtId="192" formatCode="&quot;  :  &quot;\ 0"/>
    <numFmt numFmtId="193" formatCode="&quot;  :  &quot;\ 0.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[$-407]dddd\,\ d\.\ mmmm\ yyyy"/>
    <numFmt numFmtId="199" formatCode="[$-F800]dddd\,\ mmmm\ dd\,\ yyyy"/>
    <numFmt numFmtId="200" formatCode="d/m/yy\ h:mm;@"/>
    <numFmt numFmtId="201" formatCode="[$-409]d/m/yy\ h:mm\ AM/PM;@"/>
    <numFmt numFmtId="202" formatCode="*M\id\,mm\,yy"/>
    <numFmt numFmtId="203" formatCode="mmm\ yyyy"/>
    <numFmt numFmtId="204" formatCode="0;\-0;;"/>
    <numFmt numFmtId="205" formatCode="dd/mm/yy;@"/>
    <numFmt numFmtId="206" formatCode="0&quot; : &quot;0"/>
    <numFmt numFmtId="207" formatCode="dd/mm/yy"/>
    <numFmt numFmtId="208" formatCode="000"/>
    <numFmt numFmtId="209" formatCode="d/mm/yy"/>
    <numFmt numFmtId="210" formatCode="mmmm\ d\,\ yyyy"/>
    <numFmt numFmtId="211" formatCode="00&quot;:&quot;00"/>
    <numFmt numFmtId="212" formatCode="d/\ mmm\ yyyy"/>
    <numFmt numFmtId="213" formatCode="&quot;-&quot;\ 0\ &quot;-&quot;"/>
    <numFmt numFmtId="214" formatCode="&quot;-&quot;\ 00\ &quot;-&quot;"/>
    <numFmt numFmtId="215" formatCode="dd/\ mmm\ yyyy"/>
    <numFmt numFmtId="216" formatCode="d/\ mmm/\ yy"/>
    <numFmt numFmtId="217" formatCode="d/\ mmm/\ yyyy"/>
    <numFmt numFmtId="218" formatCode="dd/\ mm/\ yyyy"/>
    <numFmt numFmtId="219" formatCode="d/m/yy;@"/>
    <numFmt numFmtId="220" formatCode=";0\-0;;"/>
    <numFmt numFmtId="221" formatCode="dddd\ dd/mm/yyyy"/>
    <numFmt numFmtId="222" formatCode="&quot;Spieltag &quot;#"/>
    <numFmt numFmtId="223" formatCode="#&quot; x&quot;"/>
  </numFmts>
  <fonts count="8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8"/>
      <name val="Arial"/>
      <family val="2"/>
    </font>
    <font>
      <b/>
      <sz val="18"/>
      <color indexed="52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6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55"/>
      <name val="Arial"/>
      <family val="2"/>
    </font>
    <font>
      <b/>
      <sz val="18"/>
      <color indexed="9"/>
      <name val="Arial"/>
      <family val="2"/>
    </font>
    <font>
      <sz val="24"/>
      <name val="Arial"/>
      <family val="2"/>
    </font>
    <font>
      <sz val="36"/>
      <color indexed="9"/>
      <name val="Arial"/>
      <family val="0"/>
    </font>
    <font>
      <b/>
      <sz val="13"/>
      <name val="Arial"/>
      <family val="2"/>
    </font>
    <font>
      <sz val="9"/>
      <name val="Arial"/>
      <family val="2"/>
    </font>
    <font>
      <sz val="22"/>
      <name val="Arial"/>
      <family val="0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26"/>
      <color indexed="9"/>
      <name val="Arial"/>
      <family val="0"/>
    </font>
    <font>
      <b/>
      <sz val="10"/>
      <color indexed="9"/>
      <name val="Arial"/>
      <family val="0"/>
    </font>
    <font>
      <b/>
      <u val="single"/>
      <sz val="22"/>
      <color indexed="12"/>
      <name val="Arial"/>
      <family val="2"/>
    </font>
    <font>
      <u val="single"/>
      <sz val="26"/>
      <color indexed="12"/>
      <name val="Arial"/>
      <family val="0"/>
    </font>
    <font>
      <sz val="10"/>
      <color indexed="60"/>
      <name val="Arial"/>
      <family val="0"/>
    </font>
    <font>
      <sz val="36"/>
      <name val="Arial"/>
      <family val="0"/>
    </font>
    <font>
      <b/>
      <sz val="22"/>
      <color indexed="12"/>
      <name val="Arial"/>
      <family val="2"/>
    </font>
    <font>
      <b/>
      <sz val="13"/>
      <color indexed="9"/>
      <name val="Arial"/>
      <family val="2"/>
    </font>
    <font>
      <sz val="10"/>
      <color indexed="22"/>
      <name val="Arial"/>
      <family val="0"/>
    </font>
    <font>
      <sz val="18"/>
      <color indexed="22"/>
      <name val="Arial"/>
      <family val="2"/>
    </font>
    <font>
      <sz val="14"/>
      <color indexed="9"/>
      <name val="Arial"/>
      <family val="0"/>
    </font>
    <font>
      <u val="single"/>
      <sz val="24"/>
      <color indexed="9"/>
      <name val="Arial"/>
      <family val="0"/>
    </font>
    <font>
      <b/>
      <sz val="24"/>
      <name val="Arial"/>
      <family val="0"/>
    </font>
    <font>
      <sz val="24"/>
      <color indexed="8"/>
      <name val="Arial"/>
      <family val="0"/>
    </font>
    <font>
      <sz val="26"/>
      <name val="Arial"/>
      <family val="2"/>
    </font>
    <font>
      <sz val="20"/>
      <name val="Arial"/>
      <family val="0"/>
    </font>
    <font>
      <sz val="18"/>
      <color indexed="10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u val="single"/>
      <sz val="22"/>
      <color indexed="9"/>
      <name val="Arial"/>
      <family val="0"/>
    </font>
    <font>
      <u val="single"/>
      <sz val="20"/>
      <color indexed="9"/>
      <name val="Arial"/>
      <family val="0"/>
    </font>
    <font>
      <b/>
      <sz val="26"/>
      <name val="Arial"/>
      <family val="2"/>
    </font>
    <font>
      <b/>
      <sz val="22"/>
      <name val="Arial"/>
      <family val="2"/>
    </font>
    <font>
      <b/>
      <u val="single"/>
      <sz val="10"/>
      <name val="Arial"/>
      <family val="2"/>
    </font>
    <font>
      <b/>
      <sz val="16"/>
      <color indexed="16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9"/>
      <name val="Arial"/>
      <family val="2"/>
    </font>
    <font>
      <u val="single"/>
      <sz val="16"/>
      <color indexed="9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u val="single"/>
      <sz val="20"/>
      <name val="Arial"/>
      <family val="0"/>
    </font>
    <font>
      <b/>
      <u val="single"/>
      <sz val="22"/>
      <color indexed="9"/>
      <name val="Arial"/>
      <family val="2"/>
    </font>
    <font>
      <sz val="36"/>
      <color indexed="63"/>
      <name val="Arial"/>
      <family val="0"/>
    </font>
    <font>
      <sz val="10"/>
      <color indexed="17"/>
      <name val="Arial"/>
      <family val="0"/>
    </font>
    <font>
      <b/>
      <u val="single"/>
      <sz val="22"/>
      <color indexed="51"/>
      <name val="Arial"/>
      <family val="2"/>
    </font>
    <font>
      <b/>
      <sz val="22"/>
      <color indexed="9"/>
      <name val="Arial"/>
      <family val="2"/>
    </font>
    <font>
      <sz val="10"/>
      <color indexed="23"/>
      <name val="Arial"/>
      <family val="0"/>
    </font>
    <font>
      <b/>
      <sz val="16"/>
      <color indexed="63"/>
      <name val="Arial"/>
      <family val="2"/>
    </font>
    <font>
      <sz val="10"/>
      <color indexed="63"/>
      <name val="Arial"/>
      <family val="2"/>
    </font>
    <font>
      <sz val="20"/>
      <color indexed="63"/>
      <name val="Arial"/>
      <family val="2"/>
    </font>
    <font>
      <b/>
      <sz val="18"/>
      <color indexed="63"/>
      <name val="Arial"/>
      <family val="2"/>
    </font>
    <font>
      <b/>
      <sz val="12"/>
      <color indexed="13"/>
      <name val="Arial"/>
      <family val="2"/>
    </font>
    <font>
      <b/>
      <sz val="12"/>
      <color indexed="53"/>
      <name val="Arial"/>
      <family val="2"/>
    </font>
    <font>
      <b/>
      <sz val="12"/>
      <color indexed="41"/>
      <name val="Arial"/>
      <family val="2"/>
    </font>
    <font>
      <b/>
      <sz val="12"/>
      <color indexed="20"/>
      <name val="Arial"/>
      <family val="2"/>
    </font>
    <font>
      <b/>
      <sz val="12"/>
      <color indexed="14"/>
      <name val="Arial"/>
      <family val="2"/>
    </font>
    <font>
      <b/>
      <u val="single"/>
      <sz val="18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gray0625">
        <bgColor indexed="8"/>
      </patternFill>
    </fill>
    <fill>
      <patternFill patternType="solid">
        <fgColor indexed="60"/>
        <bgColor indexed="64"/>
      </patternFill>
    </fill>
    <fill>
      <patternFill patternType="lightUp">
        <bgColor indexed="16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bgColor indexed="16"/>
      </patternFill>
    </fill>
    <fill>
      <patternFill patternType="lightVertical">
        <bgColor indexed="16"/>
      </patternFill>
    </fill>
  </fills>
  <borders count="1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dotted"/>
    </border>
    <border>
      <left/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medium"/>
      <top style="medium"/>
      <bottom style="thin"/>
    </border>
    <border>
      <left style="double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medium"/>
      <top style="medium"/>
      <bottom style="slantDashDot">
        <color indexed="10"/>
      </bottom>
    </border>
    <border>
      <left style="medium"/>
      <right style="medium"/>
      <top style="slantDashDot">
        <color indexed="10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medium"/>
      <top/>
      <bottom style="thin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/>
      <top style="medium"/>
      <bottom style="hair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6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77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17" fillId="2" borderId="1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 applyProtection="1">
      <alignment horizontal="left"/>
      <protection/>
    </xf>
    <xf numFmtId="0" fontId="22" fillId="3" borderId="6" xfId="0" applyFont="1" applyFill="1" applyBorder="1" applyAlignment="1" applyProtection="1">
      <alignment/>
      <protection locked="0"/>
    </xf>
    <xf numFmtId="0" fontId="22" fillId="3" borderId="7" xfId="0" applyFont="1" applyFill="1" applyBorder="1" applyAlignment="1" applyProtection="1">
      <alignment horizontal="center"/>
      <protection locked="0"/>
    </xf>
    <xf numFmtId="0" fontId="22" fillId="3" borderId="8" xfId="0" applyFont="1" applyFill="1" applyBorder="1" applyAlignment="1" applyProtection="1">
      <alignment horizontal="center"/>
      <protection/>
    </xf>
    <xf numFmtId="0" fontId="22" fillId="3" borderId="9" xfId="0" applyFont="1" applyFill="1" applyBorder="1" applyAlignment="1" applyProtection="1">
      <alignment horizontal="center"/>
      <protection locked="0"/>
    </xf>
    <xf numFmtId="0" fontId="22" fillId="3" borderId="10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24" fillId="3" borderId="12" xfId="0" applyFont="1" applyFill="1" applyBorder="1" applyAlignment="1" applyProtection="1">
      <alignment horizontal="left" vertical="center"/>
      <protection/>
    </xf>
    <xf numFmtId="0" fontId="15" fillId="5" borderId="13" xfId="0" applyFont="1" applyFill="1" applyBorder="1" applyAlignment="1" applyProtection="1">
      <alignment horizontal="left"/>
      <protection locked="0"/>
    </xf>
    <xf numFmtId="0" fontId="22" fillId="3" borderId="14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11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0" fontId="12" fillId="4" borderId="0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right"/>
    </xf>
    <xf numFmtId="0" fontId="17" fillId="4" borderId="0" xfId="0" applyFont="1" applyFill="1" applyAlignment="1">
      <alignment/>
    </xf>
    <xf numFmtId="0" fontId="22" fillId="3" borderId="6" xfId="0" applyFont="1" applyFill="1" applyBorder="1" applyAlignment="1" applyProtection="1">
      <alignment horizontal="center"/>
      <protection locked="0"/>
    </xf>
    <xf numFmtId="14" fontId="22" fillId="3" borderId="15" xfId="0" applyNumberFormat="1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>
      <alignment/>
    </xf>
    <xf numFmtId="0" fontId="25" fillId="4" borderId="0" xfId="0" applyFont="1" applyFill="1" applyAlignment="1">
      <alignment wrapText="1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6" borderId="0" xfId="0" applyFont="1" applyFill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11" fillId="6" borderId="0" xfId="0" applyFont="1" applyFill="1" applyAlignment="1">
      <alignment horizontal="right"/>
    </xf>
    <xf numFmtId="0" fontId="0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 vertical="center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2" fontId="2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20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7" fillId="0" borderId="0" xfId="0" applyFont="1" applyAlignment="1">
      <alignment vertical="center"/>
    </xf>
    <xf numFmtId="0" fontId="15" fillId="0" borderId="1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Fill="1" applyAlignment="1">
      <alignment/>
    </xf>
    <xf numFmtId="0" fontId="41" fillId="4" borderId="0" xfId="0" applyFont="1" applyFill="1" applyAlignment="1">
      <alignment/>
    </xf>
    <xf numFmtId="0" fontId="19" fillId="3" borderId="4" xfId="0" applyFont="1" applyFill="1" applyBorder="1" applyAlignment="1" applyProtection="1">
      <alignment horizontal="left"/>
      <protection locked="0"/>
    </xf>
    <xf numFmtId="0" fontId="21" fillId="3" borderId="4" xfId="0" applyFont="1" applyFill="1" applyBorder="1" applyAlignment="1" applyProtection="1">
      <alignment horizontal="center"/>
      <protection locked="0"/>
    </xf>
    <xf numFmtId="0" fontId="21" fillId="3" borderId="5" xfId="0" applyFont="1" applyFill="1" applyBorder="1" applyAlignment="1" applyProtection="1">
      <alignment horizontal="center"/>
      <protection locked="0"/>
    </xf>
    <xf numFmtId="0" fontId="43" fillId="3" borderId="1" xfId="0" applyFont="1" applyFill="1" applyBorder="1" applyAlignment="1" applyProtection="1">
      <alignment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Border="1" applyAlignment="1" applyProtection="1">
      <alignment horizontal="left"/>
      <protection locked="0"/>
    </xf>
    <xf numFmtId="0" fontId="43" fillId="3" borderId="2" xfId="0" applyFont="1" applyFill="1" applyBorder="1" applyAlignment="1" applyProtection="1">
      <alignment horizontal="left"/>
      <protection locked="0"/>
    </xf>
    <xf numFmtId="0" fontId="19" fillId="3" borderId="9" xfId="0" applyFont="1" applyFill="1" applyBorder="1" applyAlignment="1" applyProtection="1">
      <alignment horizontal="center"/>
      <protection locked="0"/>
    </xf>
    <xf numFmtId="0" fontId="19" fillId="3" borderId="17" xfId="0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>
      <alignment vertical="center"/>
    </xf>
    <xf numFmtId="0" fontId="17" fillId="2" borderId="18" xfId="0" applyFont="1" applyFill="1" applyBorder="1" applyAlignment="1" applyProtection="1">
      <alignment/>
      <protection locked="0"/>
    </xf>
    <xf numFmtId="0" fontId="17" fillId="2" borderId="19" xfId="0" applyFont="1" applyFill="1" applyBorder="1" applyAlignment="1" applyProtection="1">
      <alignment/>
      <protection locked="0"/>
    </xf>
    <xf numFmtId="0" fontId="17" fillId="3" borderId="20" xfId="0" applyFont="1" applyFill="1" applyBorder="1" applyAlignment="1" applyProtection="1">
      <alignment/>
      <protection locked="0"/>
    </xf>
    <xf numFmtId="0" fontId="17" fillId="3" borderId="21" xfId="0" applyFont="1" applyFill="1" applyBorder="1" applyAlignment="1" applyProtection="1">
      <alignment/>
      <protection locked="0"/>
    </xf>
    <xf numFmtId="14" fontId="8" fillId="2" borderId="18" xfId="0" applyNumberFormat="1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21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/>
    </xf>
    <xf numFmtId="0" fontId="28" fillId="0" borderId="4" xfId="0" applyFont="1" applyFill="1" applyBorder="1" applyAlignment="1" applyProtection="1">
      <alignment vertical="center"/>
      <protection/>
    </xf>
    <xf numFmtId="0" fontId="40" fillId="0" borderId="5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23" xfId="0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9" fillId="0" borderId="3" xfId="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horizontal="left" vertical="center"/>
      <protection hidden="1"/>
    </xf>
    <xf numFmtId="0" fontId="29" fillId="0" borderId="26" xfId="0" applyFont="1" applyFill="1" applyBorder="1" applyAlignment="1" applyProtection="1">
      <alignment vertical="center"/>
      <protection hidden="1"/>
    </xf>
    <xf numFmtId="0" fontId="29" fillId="0" borderId="25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left" vertical="center"/>
      <protection hidden="1"/>
    </xf>
    <xf numFmtId="0" fontId="29" fillId="0" borderId="1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 applyProtection="1">
      <alignment horizontal="left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left" vertical="center"/>
      <protection hidden="1"/>
    </xf>
    <xf numFmtId="0" fontId="29" fillId="0" borderId="2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0" fillId="0" borderId="31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31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left" vertical="center"/>
      <protection hidden="1"/>
    </xf>
    <xf numFmtId="0" fontId="31" fillId="0" borderId="33" xfId="0" applyFont="1" applyFill="1" applyBorder="1" applyAlignment="1" applyProtection="1">
      <alignment horizontal="center" vertical="center"/>
      <protection hidden="1"/>
    </xf>
    <xf numFmtId="0" fontId="15" fillId="0" borderId="3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3" fillId="0" borderId="4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center" vertical="top"/>
      <protection locked="0"/>
    </xf>
    <xf numFmtId="0" fontId="0" fillId="0" borderId="20" xfId="0" applyFont="1" applyFill="1" applyBorder="1" applyAlignment="1" applyProtection="1">
      <alignment horizontal="center" vertical="top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25" fillId="3" borderId="0" xfId="0" applyFont="1" applyFill="1" applyBorder="1" applyAlignment="1" applyProtection="1">
      <alignment vertical="center"/>
      <protection/>
    </xf>
    <xf numFmtId="0" fontId="43" fillId="3" borderId="18" xfId="0" applyFont="1" applyFill="1" applyBorder="1" applyAlignment="1" applyProtection="1">
      <alignment horizontal="left"/>
      <protection locked="0"/>
    </xf>
    <xf numFmtId="0" fontId="43" fillId="3" borderId="19" xfId="0" applyFont="1" applyFill="1" applyBorder="1" applyAlignment="1" applyProtection="1">
      <alignment horizontal="left"/>
      <protection locked="0"/>
    </xf>
    <xf numFmtId="0" fontId="43" fillId="3" borderId="3" xfId="0" applyFont="1" applyFill="1" applyBorder="1" applyAlignment="1" applyProtection="1">
      <alignment/>
      <protection locked="0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vertical="center"/>
      <protection/>
    </xf>
    <xf numFmtId="0" fontId="21" fillId="3" borderId="37" xfId="0" applyFont="1" applyFill="1" applyBorder="1" applyAlignment="1" applyProtection="1">
      <alignment horizontal="center" vertical="center"/>
      <protection locked="0"/>
    </xf>
    <xf numFmtId="0" fontId="17" fillId="3" borderId="38" xfId="0" applyFont="1" applyFill="1" applyBorder="1" applyAlignment="1" applyProtection="1">
      <alignment horizontal="center"/>
      <protection locked="0"/>
    </xf>
    <xf numFmtId="0" fontId="17" fillId="3" borderId="39" xfId="0" applyFont="1" applyFill="1" applyBorder="1" applyAlignment="1" applyProtection="1">
      <alignment horizontal="center"/>
      <protection locked="0"/>
    </xf>
    <xf numFmtId="0" fontId="22" fillId="3" borderId="2" xfId="0" applyFont="1" applyFill="1" applyBorder="1" applyAlignment="1" applyProtection="1">
      <alignment vertical="center"/>
      <protection/>
    </xf>
    <xf numFmtId="0" fontId="19" fillId="3" borderId="20" xfId="0" applyFont="1" applyFill="1" applyBorder="1" applyAlignment="1" applyProtection="1">
      <alignment/>
      <protection locked="0"/>
    </xf>
    <xf numFmtId="0" fontId="19" fillId="3" borderId="21" xfId="0" applyFont="1" applyFill="1" applyBorder="1" applyAlignment="1" applyProtection="1">
      <alignment/>
      <protection locked="0"/>
    </xf>
    <xf numFmtId="0" fontId="15" fillId="0" borderId="40" xfId="0" applyFont="1" applyFill="1" applyBorder="1" applyAlignment="1" applyProtection="1">
      <alignment horizontal="left"/>
      <protection locked="0"/>
    </xf>
    <xf numFmtId="0" fontId="15" fillId="0" borderId="31" xfId="0" applyFont="1" applyFill="1" applyBorder="1" applyAlignment="1" applyProtection="1">
      <alignment horizontal="left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21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11" fillId="7" borderId="0" xfId="0" applyFont="1" applyFill="1" applyAlignment="1">
      <alignment horizontal="right"/>
    </xf>
    <xf numFmtId="0" fontId="0" fillId="7" borderId="0" xfId="0" applyFont="1" applyFill="1" applyAlignment="1">
      <alignment vertical="center"/>
    </xf>
    <xf numFmtId="0" fontId="0" fillId="7" borderId="0" xfId="0" applyFill="1" applyBorder="1" applyAlignment="1">
      <alignment/>
    </xf>
    <xf numFmtId="0" fontId="34" fillId="7" borderId="0" xfId="0" applyFont="1" applyFill="1" applyAlignment="1">
      <alignment/>
    </xf>
    <xf numFmtId="0" fontId="12" fillId="7" borderId="0" xfId="0" applyFont="1" applyFill="1" applyBorder="1" applyAlignment="1">
      <alignment vertical="center" wrapText="1"/>
    </xf>
    <xf numFmtId="0" fontId="0" fillId="7" borderId="0" xfId="0" applyFont="1" applyFill="1" applyAlignment="1">
      <alignment/>
    </xf>
    <xf numFmtId="0" fontId="12" fillId="7" borderId="0" xfId="0" applyFont="1" applyFill="1" applyBorder="1" applyAlignment="1">
      <alignment horizontal="left" vertic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 vertical="center"/>
    </xf>
    <xf numFmtId="0" fontId="36" fillId="7" borderId="0" xfId="18" applyFont="1" applyFill="1" applyBorder="1" applyAlignment="1">
      <alignment vertical="center"/>
    </xf>
    <xf numFmtId="0" fontId="16" fillId="7" borderId="0" xfId="0" applyFont="1" applyFill="1" applyAlignment="1">
      <alignment horizontal="right"/>
    </xf>
    <xf numFmtId="0" fontId="30" fillId="7" borderId="0" xfId="0" applyFont="1" applyFill="1" applyBorder="1" applyAlignment="1">
      <alignment horizontal="center" vertical="center"/>
    </xf>
    <xf numFmtId="0" fontId="9" fillId="7" borderId="0" xfId="0" applyFont="1" applyFill="1" applyAlignment="1">
      <alignment/>
    </xf>
    <xf numFmtId="0" fontId="22" fillId="7" borderId="0" xfId="0" applyFont="1" applyFill="1" applyAlignment="1">
      <alignment/>
    </xf>
    <xf numFmtId="0" fontId="17" fillId="7" borderId="0" xfId="0" applyFont="1" applyFill="1" applyAlignment="1">
      <alignment/>
    </xf>
    <xf numFmtId="0" fontId="22" fillId="2" borderId="10" xfId="0" applyFont="1" applyFill="1" applyBorder="1" applyAlignment="1">
      <alignment horizontal="center"/>
    </xf>
    <xf numFmtId="0" fontId="22" fillId="3" borderId="17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29" xfId="0" applyFont="1" applyFill="1" applyBorder="1" applyAlignment="1" applyProtection="1">
      <alignment horizontal="left"/>
      <protection locked="0"/>
    </xf>
    <xf numFmtId="0" fontId="17" fillId="3" borderId="5" xfId="0" applyFont="1" applyFill="1" applyBorder="1" applyAlignment="1" applyProtection="1">
      <alignment/>
      <protection locked="0"/>
    </xf>
    <xf numFmtId="0" fontId="17" fillId="3" borderId="21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13" fillId="0" borderId="1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22" fillId="4" borderId="0" xfId="0" applyFont="1" applyFill="1" applyAlignment="1">
      <alignment/>
    </xf>
    <xf numFmtId="0" fontId="0" fillId="7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29" fillId="0" borderId="3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0" fillId="0" borderId="25" xfId="0" applyFont="1" applyBorder="1" applyAlignment="1" applyProtection="1">
      <alignment horizontal="left" vertical="center"/>
      <protection hidden="1"/>
    </xf>
    <xf numFmtId="0" fontId="29" fillId="0" borderId="26" xfId="0" applyFont="1" applyBorder="1" applyAlignment="1" applyProtection="1">
      <alignment vertical="center"/>
      <protection hidden="1"/>
    </xf>
    <xf numFmtId="0" fontId="29" fillId="0" borderId="25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29" fillId="0" borderId="1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0" fillId="0" borderId="27" xfId="0" applyFont="1" applyBorder="1" applyAlignment="1" applyProtection="1">
      <alignment horizontal="left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left" vertical="center"/>
      <protection hidden="1"/>
    </xf>
    <xf numFmtId="0" fontId="29" fillId="0" borderId="29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left" vertical="center"/>
      <protection hidden="1"/>
    </xf>
    <xf numFmtId="0" fontId="0" fillId="0" borderId="30" xfId="0" applyFont="1" applyBorder="1" applyAlignment="1" applyProtection="1">
      <alignment horizontal="left" vertical="center"/>
      <protection hidden="1"/>
    </xf>
    <xf numFmtId="0" fontId="0" fillId="0" borderId="31" xfId="0" applyFont="1" applyBorder="1" applyAlignment="1" applyProtection="1">
      <alignment horizontal="left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left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28" fillId="0" borderId="4" xfId="0" applyFont="1" applyBorder="1" applyAlignment="1" applyProtection="1">
      <alignment vertical="center"/>
      <protection hidden="1"/>
    </xf>
    <xf numFmtId="0" fontId="28" fillId="0" borderId="23" xfId="0" applyFont="1" applyBorder="1" applyAlignment="1" applyProtection="1">
      <alignment vertical="center"/>
      <protection hidden="1"/>
    </xf>
    <xf numFmtId="0" fontId="20" fillId="3" borderId="3" xfId="0" applyFont="1" applyFill="1" applyBorder="1" applyAlignment="1">
      <alignment/>
    </xf>
    <xf numFmtId="0" fontId="19" fillId="3" borderId="3" xfId="0" applyFont="1" applyFill="1" applyBorder="1" applyAlignment="1" applyProtection="1">
      <alignment horizontal="left"/>
      <protection locked="0"/>
    </xf>
    <xf numFmtId="0" fontId="20" fillId="3" borderId="29" xfId="0" applyFont="1" applyFill="1" applyBorder="1" applyAlignment="1">
      <alignment/>
    </xf>
    <xf numFmtId="0" fontId="22" fillId="3" borderId="18" xfId="0" applyFont="1" applyFill="1" applyBorder="1" applyAlignment="1" applyProtection="1">
      <alignment vertical="center"/>
      <protection/>
    </xf>
    <xf numFmtId="0" fontId="22" fillId="3" borderId="19" xfId="0" applyFont="1" applyFill="1" applyBorder="1" applyAlignment="1" applyProtection="1">
      <alignment vertical="center"/>
      <protection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30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 vertical="center"/>
    </xf>
    <xf numFmtId="0" fontId="45" fillId="4" borderId="0" xfId="0" applyFont="1" applyFill="1" applyBorder="1" applyAlignment="1">
      <alignment vertical="center" wrapText="1"/>
    </xf>
    <xf numFmtId="0" fontId="25" fillId="4" borderId="0" xfId="0" applyFont="1" applyFill="1" applyAlignment="1">
      <alignment vertical="center"/>
    </xf>
    <xf numFmtId="0" fontId="17" fillId="3" borderId="18" xfId="0" applyFont="1" applyFill="1" applyBorder="1" applyAlignment="1" applyProtection="1">
      <alignment/>
      <protection locked="0"/>
    </xf>
    <xf numFmtId="0" fontId="17" fillId="3" borderId="19" xfId="0" applyFont="1" applyFill="1" applyBorder="1" applyAlignment="1" applyProtection="1">
      <alignment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20" applyFont="1" applyFill="1" applyBorder="1" applyAlignment="1" applyProtection="1">
      <alignment horizontal="center"/>
      <protection locked="0"/>
    </xf>
    <xf numFmtId="0" fontId="0" fillId="0" borderId="0" xfId="2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21" applyFont="1" applyFill="1" applyBorder="1" applyAlignment="1" applyProtection="1">
      <alignment horizontal="left"/>
      <protection locked="0"/>
    </xf>
    <xf numFmtId="219" fontId="0" fillId="0" borderId="0" xfId="2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20" applyFont="1" applyFill="1" applyBorder="1" applyAlignment="1" applyProtection="1">
      <alignment horizontal="center"/>
      <protection locked="0"/>
    </xf>
    <xf numFmtId="0" fontId="17" fillId="0" borderId="0" xfId="20" applyFont="1" applyFill="1" applyBorder="1" applyAlignment="1" applyProtection="1">
      <alignment/>
      <protection locked="0"/>
    </xf>
    <xf numFmtId="208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21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 quotePrefix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219" fontId="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14" fontId="22" fillId="3" borderId="18" xfId="0" applyNumberFormat="1" applyFont="1" applyFill="1" applyBorder="1" applyAlignment="1" applyProtection="1">
      <alignment vertical="center"/>
      <protection/>
    </xf>
    <xf numFmtId="14" fontId="22" fillId="3" borderId="19" xfId="0" applyNumberFormat="1" applyFont="1" applyFill="1" applyBorder="1" applyAlignment="1" applyProtection="1">
      <alignment vertical="center"/>
      <protection/>
    </xf>
    <xf numFmtId="0" fontId="22" fillId="3" borderId="29" xfId="0" applyFont="1" applyFill="1" applyBorder="1" applyAlignment="1" applyProtection="1">
      <alignment vertical="center"/>
      <protection/>
    </xf>
    <xf numFmtId="0" fontId="22" fillId="3" borderId="20" xfId="0" applyFont="1" applyFill="1" applyBorder="1" applyAlignment="1" applyProtection="1">
      <alignment vertical="center"/>
      <protection/>
    </xf>
    <xf numFmtId="0" fontId="22" fillId="3" borderId="21" xfId="0" applyFont="1" applyFill="1" applyBorder="1" applyAlignment="1" applyProtection="1">
      <alignment vertical="center"/>
      <protection/>
    </xf>
    <xf numFmtId="0" fontId="22" fillId="3" borderId="8" xfId="0" applyNumberFormat="1" applyFont="1" applyFill="1" applyBorder="1" applyAlignment="1" applyProtection="1">
      <alignment horizontal="center"/>
      <protection/>
    </xf>
    <xf numFmtId="0" fontId="22" fillId="3" borderId="42" xfId="0" applyFont="1" applyFill="1" applyBorder="1" applyAlignment="1" applyProtection="1">
      <alignment horizontal="left" vertical="center"/>
      <protection/>
    </xf>
    <xf numFmtId="0" fontId="22" fillId="3" borderId="18" xfId="0" applyFont="1" applyFill="1" applyBorder="1" applyAlignment="1" applyProtection="1">
      <alignment vertical="center"/>
      <protection/>
    </xf>
    <xf numFmtId="14" fontId="0" fillId="8" borderId="4" xfId="0" applyNumberFormat="1" applyFont="1" applyFill="1" applyBorder="1" applyAlignment="1" applyProtection="1">
      <alignment/>
      <protection locked="0"/>
    </xf>
    <xf numFmtId="0" fontId="21" fillId="3" borderId="0" xfId="0" applyFont="1" applyFill="1" applyBorder="1" applyAlignment="1" applyProtection="1">
      <alignment horizontal="center"/>
      <protection locked="0"/>
    </xf>
    <xf numFmtId="0" fontId="19" fillId="3" borderId="0" xfId="0" applyFont="1" applyFill="1" applyBorder="1" applyAlignment="1" applyProtection="1">
      <alignment horizontal="left"/>
      <protection locked="0"/>
    </xf>
    <xf numFmtId="0" fontId="2" fillId="8" borderId="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44" xfId="0" applyFont="1" applyFill="1" applyBorder="1" applyAlignment="1" applyProtection="1">
      <alignment horizontal="left" vertical="center"/>
      <protection locked="0"/>
    </xf>
    <xf numFmtId="0" fontId="9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center" vertical="center" textRotation="90"/>
      <protection hidden="1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left" vertical="center" shrinkToFit="1"/>
      <protection/>
    </xf>
    <xf numFmtId="0" fontId="2" fillId="0" borderId="44" xfId="0" applyNumberFormat="1" applyFont="1" applyFill="1" applyBorder="1" applyAlignment="1" applyProtection="1">
      <alignment horizontal="left" vertical="center" shrinkToFit="1"/>
      <protection/>
    </xf>
    <xf numFmtId="0" fontId="2" fillId="0" borderId="45" xfId="0" applyNumberFormat="1" applyFont="1" applyFill="1" applyBorder="1" applyAlignment="1" applyProtection="1">
      <alignment horizontal="left" vertical="center" shrinkToFit="1"/>
      <protection/>
    </xf>
    <xf numFmtId="0" fontId="2" fillId="0" borderId="47" xfId="0" applyNumberFormat="1" applyFont="1" applyFill="1" applyBorder="1" applyAlignment="1" applyProtection="1">
      <alignment horizontal="left" vertical="center" shrinkToFit="1"/>
      <protection/>
    </xf>
    <xf numFmtId="14" fontId="23" fillId="3" borderId="20" xfId="0" applyNumberFormat="1" applyFont="1" applyFill="1" applyBorder="1" applyAlignment="1" applyProtection="1">
      <alignment/>
      <protection locked="0"/>
    </xf>
    <xf numFmtId="0" fontId="0" fillId="0" borderId="48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29" fillId="0" borderId="50" xfId="0" applyFont="1" applyBorder="1" applyAlignment="1" applyProtection="1">
      <alignment horizontal="left" vertical="center"/>
      <protection/>
    </xf>
    <xf numFmtId="0" fontId="13" fillId="0" borderId="48" xfId="0" applyFont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29" fillId="0" borderId="50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29" fillId="0" borderId="51" xfId="0" applyFont="1" applyBorder="1" applyAlignment="1" applyProtection="1">
      <alignment vertical="center"/>
      <protection/>
    </xf>
    <xf numFmtId="0" fontId="9" fillId="0" borderId="52" xfId="0" applyFont="1" applyBorder="1" applyAlignment="1" applyProtection="1">
      <alignment horizontal="left" vertical="center"/>
      <protection/>
    </xf>
    <xf numFmtId="0" fontId="49" fillId="0" borderId="5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9" fillId="0" borderId="54" xfId="0" applyFont="1" applyBorder="1" applyAlignment="1" applyProtection="1">
      <alignment horizontal="center" vertical="center"/>
      <protection/>
    </xf>
    <xf numFmtId="0" fontId="11" fillId="0" borderId="17" xfId="0" applyNumberFormat="1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50" fillId="0" borderId="50" xfId="0" applyFont="1" applyBorder="1" applyAlignment="1" applyProtection="1">
      <alignment horizontal="left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49" xfId="0" applyFont="1" applyBorder="1" applyAlignment="1" applyProtection="1">
      <alignment horizontal="left"/>
      <protection/>
    </xf>
    <xf numFmtId="0" fontId="0" fillId="0" borderId="60" xfId="0" applyFont="1" applyBorder="1" applyAlignment="1" applyProtection="1">
      <alignment horizontal="left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horizontal="center" vertical="top"/>
      <protection/>
    </xf>
    <xf numFmtId="0" fontId="0" fillId="0" borderId="52" xfId="0" applyFont="1" applyBorder="1" applyAlignment="1" applyProtection="1">
      <alignment horizontal="center" vertical="top"/>
      <protection/>
    </xf>
    <xf numFmtId="0" fontId="13" fillId="0" borderId="52" xfId="0" applyFont="1" applyBorder="1" applyAlignment="1" applyProtection="1">
      <alignment horizontal="left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horizontal="right"/>
      <protection/>
    </xf>
    <xf numFmtId="0" fontId="12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0" fontId="33" fillId="4" borderId="0" xfId="0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204" fontId="2" fillId="0" borderId="28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horizontal="center" vertical="center"/>
      <protection/>
    </xf>
    <xf numFmtId="204" fontId="2" fillId="0" borderId="27" xfId="0" applyNumberFormat="1" applyFont="1" applyFill="1" applyBorder="1" applyAlignment="1" applyProtection="1">
      <alignment horizontal="center" vertical="center"/>
      <protection/>
    </xf>
    <xf numFmtId="14" fontId="43" fillId="3" borderId="1" xfId="0" applyNumberFormat="1" applyFont="1" applyFill="1" applyBorder="1" applyAlignment="1" applyProtection="1">
      <alignment horizontal="left"/>
      <protection/>
    </xf>
    <xf numFmtId="0" fontId="33" fillId="9" borderId="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>
      <alignment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/>
    </xf>
    <xf numFmtId="2" fontId="2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0" borderId="61" xfId="0" applyNumberFormat="1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/>
      <protection locked="0"/>
    </xf>
    <xf numFmtId="0" fontId="17" fillId="3" borderId="46" xfId="0" applyFont="1" applyFill="1" applyBorder="1" applyAlignment="1" applyProtection="1">
      <alignment horizontal="center"/>
      <protection locked="0"/>
    </xf>
    <xf numFmtId="0" fontId="17" fillId="3" borderId="41" xfId="0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4" borderId="0" xfId="0" applyFill="1" applyAlignment="1" applyProtection="1">
      <alignment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5" fillId="4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/>
      <protection locked="0"/>
    </xf>
    <xf numFmtId="0" fontId="11" fillId="4" borderId="0" xfId="0" applyFont="1" applyFill="1" applyAlignment="1" applyProtection="1">
      <alignment horizontal="right"/>
      <protection locked="0"/>
    </xf>
    <xf numFmtId="0" fontId="25" fillId="4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8" fillId="2" borderId="41" xfId="0" applyFont="1" applyFill="1" applyBorder="1" applyAlignment="1" applyProtection="1">
      <alignment horizontal="center"/>
      <protection locked="0"/>
    </xf>
    <xf numFmtId="0" fontId="8" fillId="2" borderId="61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/>
      <protection locked="0"/>
    </xf>
    <xf numFmtId="2" fontId="2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0" fillId="3" borderId="3" xfId="0" applyFont="1" applyFill="1" applyBorder="1" applyAlignment="1" applyProtection="1">
      <alignment/>
      <protection/>
    </xf>
    <xf numFmtId="0" fontId="19" fillId="3" borderId="3" xfId="0" applyFont="1" applyFill="1" applyBorder="1" applyAlignment="1" applyProtection="1">
      <alignment horizontal="left"/>
      <protection/>
    </xf>
    <xf numFmtId="0" fontId="19" fillId="3" borderId="4" xfId="0" applyFont="1" applyFill="1" applyBorder="1" applyAlignment="1" applyProtection="1">
      <alignment horizontal="left"/>
      <protection/>
    </xf>
    <xf numFmtId="0" fontId="21" fillId="3" borderId="0" xfId="0" applyFont="1" applyFill="1" applyBorder="1" applyAlignment="1" applyProtection="1">
      <alignment horizontal="center"/>
      <protection/>
    </xf>
    <xf numFmtId="0" fontId="19" fillId="3" borderId="0" xfId="0" applyFont="1" applyFill="1" applyBorder="1" applyAlignment="1" applyProtection="1">
      <alignment horizontal="left"/>
      <protection/>
    </xf>
    <xf numFmtId="0" fontId="21" fillId="3" borderId="4" xfId="0" applyFont="1" applyFill="1" applyBorder="1" applyAlignment="1" applyProtection="1">
      <alignment horizontal="center"/>
      <protection/>
    </xf>
    <xf numFmtId="0" fontId="21" fillId="3" borderId="5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 vertical="center"/>
      <protection/>
    </xf>
    <xf numFmtId="0" fontId="21" fillId="3" borderId="5" xfId="0" applyFont="1" applyFill="1" applyBorder="1" applyAlignment="1" applyProtection="1">
      <alignment horizontal="center" vertical="center"/>
      <protection/>
    </xf>
    <xf numFmtId="0" fontId="43" fillId="3" borderId="0" xfId="0" applyFont="1" applyFill="1" applyBorder="1" applyAlignment="1" applyProtection="1">
      <alignment horizontal="left"/>
      <protection/>
    </xf>
    <xf numFmtId="0" fontId="43" fillId="3" borderId="2" xfId="0" applyFont="1" applyFill="1" applyBorder="1" applyAlignment="1" applyProtection="1">
      <alignment horizontal="left"/>
      <protection/>
    </xf>
    <xf numFmtId="0" fontId="20" fillId="3" borderId="29" xfId="0" applyFont="1" applyFill="1" applyBorder="1" applyAlignment="1" applyProtection="1">
      <alignment/>
      <protection/>
    </xf>
    <xf numFmtId="0" fontId="11" fillId="0" borderId="63" xfId="0" applyFont="1" applyBorder="1" applyAlignment="1" applyProtection="1">
      <alignment vertical="center"/>
      <protection/>
    </xf>
    <xf numFmtId="0" fontId="3" fillId="0" borderId="64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9" fillId="8" borderId="66" xfId="0" applyFont="1" applyFill="1" applyBorder="1" applyAlignment="1" applyProtection="1">
      <alignment horizontal="left"/>
      <protection locked="0"/>
    </xf>
    <xf numFmtId="0" fontId="9" fillId="8" borderId="66" xfId="0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54" fillId="0" borderId="0" xfId="0" applyFont="1" applyBorder="1" applyAlignment="1" applyProtection="1">
      <alignment horizontal="center"/>
      <protection/>
    </xf>
    <xf numFmtId="0" fontId="54" fillId="0" borderId="27" xfId="0" applyFont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/>
      <protection/>
    </xf>
    <xf numFmtId="0" fontId="1" fillId="2" borderId="62" xfId="0" applyFont="1" applyFill="1" applyBorder="1" applyAlignment="1" applyProtection="1">
      <alignment/>
      <protection/>
    </xf>
    <xf numFmtId="0" fontId="1" fillId="0" borderId="62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" fillId="0" borderId="67" xfId="0" applyFont="1" applyBorder="1" applyAlignment="1" applyProtection="1">
      <alignment/>
      <protection/>
    </xf>
    <xf numFmtId="0" fontId="1" fillId="0" borderId="6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69" xfId="0" applyFont="1" applyBorder="1" applyAlignment="1" applyProtection="1">
      <alignment horizontal="left"/>
      <protection/>
    </xf>
    <xf numFmtId="0" fontId="1" fillId="0" borderId="70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7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72" xfId="0" applyFont="1" applyBorder="1" applyAlignment="1" applyProtection="1">
      <alignment/>
      <protection/>
    </xf>
    <xf numFmtId="0" fontId="1" fillId="0" borderId="70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204" fontId="7" fillId="0" borderId="73" xfId="0" applyNumberFormat="1" applyFont="1" applyBorder="1" applyAlignment="1" applyProtection="1">
      <alignment horizontal="center" vertical="center"/>
      <protection/>
    </xf>
    <xf numFmtId="204" fontId="7" fillId="0" borderId="62" xfId="0" applyNumberFormat="1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 quotePrefix="1">
      <alignment horizontal="center" vertical="center"/>
      <protection/>
    </xf>
    <xf numFmtId="0" fontId="3" fillId="0" borderId="62" xfId="0" applyFont="1" applyBorder="1" applyAlignment="1" applyProtection="1" quotePrefix="1">
      <alignment horizontal="center" vertical="center"/>
      <protection/>
    </xf>
    <xf numFmtId="0" fontId="1" fillId="0" borderId="62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3" fillId="0" borderId="74" xfId="0" applyFont="1" applyBorder="1" applyAlignment="1" applyProtection="1" quotePrefix="1">
      <alignment horizontal="center" vertical="center"/>
      <protection/>
    </xf>
    <xf numFmtId="0" fontId="48" fillId="0" borderId="28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1" fillId="0" borderId="75" xfId="0" applyFont="1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3" borderId="0" xfId="0" applyFill="1" applyAlignment="1">
      <alignment/>
    </xf>
    <xf numFmtId="0" fontId="1" fillId="3" borderId="0" xfId="0" applyFont="1" applyFill="1" applyBorder="1" applyAlignment="1" applyProtection="1">
      <alignment/>
      <protection/>
    </xf>
    <xf numFmtId="0" fontId="20" fillId="3" borderId="0" xfId="0" applyFont="1" applyFill="1" applyBorder="1" applyAlignment="1">
      <alignment/>
    </xf>
    <xf numFmtId="0" fontId="34" fillId="3" borderId="0" xfId="0" applyFont="1" applyFill="1" applyBorder="1" applyAlignment="1" applyProtection="1">
      <alignment/>
      <protection/>
    </xf>
    <xf numFmtId="0" fontId="21" fillId="3" borderId="0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/>
      <protection/>
    </xf>
    <xf numFmtId="0" fontId="8" fillId="5" borderId="15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10" borderId="0" xfId="0" applyFont="1" applyFill="1" applyBorder="1" applyAlignment="1" applyProtection="1">
      <alignment/>
      <protection locked="0"/>
    </xf>
    <xf numFmtId="0" fontId="9" fillId="10" borderId="62" xfId="0" applyFont="1" applyFill="1" applyBorder="1" applyAlignment="1" applyProtection="1">
      <alignment/>
      <protection locked="0"/>
    </xf>
    <xf numFmtId="206" fontId="0" fillId="10" borderId="0" xfId="0" applyNumberFormat="1" applyFont="1" applyFill="1" applyBorder="1" applyAlignment="1" applyProtection="1">
      <alignment horizontal="center"/>
      <protection locked="0"/>
    </xf>
    <xf numFmtId="207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9" fillId="10" borderId="77" xfId="0" applyFont="1" applyFill="1" applyBorder="1" applyAlignment="1" applyProtection="1">
      <alignment/>
      <protection locked="0"/>
    </xf>
    <xf numFmtId="206" fontId="0" fillId="10" borderId="20" xfId="0" applyNumberFormat="1" applyFont="1" applyFill="1" applyBorder="1" applyAlignment="1" applyProtection="1">
      <alignment horizontal="center"/>
      <protection locked="0"/>
    </xf>
    <xf numFmtId="0" fontId="9" fillId="11" borderId="66" xfId="0" applyFont="1" applyFill="1" applyBorder="1" applyAlignment="1" applyProtection="1">
      <alignment/>
      <protection locked="0"/>
    </xf>
    <xf numFmtId="206" fontId="0" fillId="11" borderId="4" xfId="0" applyNumberFormat="1" applyFont="1" applyFill="1" applyBorder="1" applyAlignment="1" applyProtection="1">
      <alignment horizontal="center"/>
      <protection locked="0"/>
    </xf>
    <xf numFmtId="0" fontId="2" fillId="11" borderId="0" xfId="0" applyFont="1" applyFill="1" applyBorder="1" applyAlignment="1" applyProtection="1">
      <alignment/>
      <protection locked="0"/>
    </xf>
    <xf numFmtId="0" fontId="9" fillId="11" borderId="62" xfId="0" applyFont="1" applyFill="1" applyBorder="1" applyAlignment="1" applyProtection="1">
      <alignment horizontal="left"/>
      <protection locked="0"/>
    </xf>
    <xf numFmtId="0" fontId="0" fillId="11" borderId="0" xfId="0" applyFont="1" applyFill="1" applyBorder="1" applyAlignment="1" applyProtection="1">
      <alignment/>
      <protection locked="0"/>
    </xf>
    <xf numFmtId="0" fontId="9" fillId="11" borderId="62" xfId="0" applyFont="1" applyFill="1" applyBorder="1" applyAlignment="1" applyProtection="1">
      <alignment/>
      <protection locked="0"/>
    </xf>
    <xf numFmtId="206" fontId="0" fillId="11" borderId="0" xfId="0" applyNumberFormat="1" applyFont="1" applyFill="1" applyBorder="1" applyAlignment="1" applyProtection="1">
      <alignment horizontal="center"/>
      <protection locked="0"/>
    </xf>
    <xf numFmtId="0" fontId="2" fillId="11" borderId="20" xfId="0" applyFont="1" applyFill="1" applyBorder="1" applyAlignment="1" applyProtection="1">
      <alignment/>
      <protection locked="0"/>
    </xf>
    <xf numFmtId="0" fontId="9" fillId="11" borderId="77" xfId="0" applyFont="1" applyFill="1" applyBorder="1" applyAlignment="1" applyProtection="1">
      <alignment horizontal="left"/>
      <protection locked="0"/>
    </xf>
    <xf numFmtId="0" fontId="9" fillId="11" borderId="77" xfId="0" applyFont="1" applyFill="1" applyBorder="1" applyAlignment="1" applyProtection="1">
      <alignment/>
      <protection locked="0"/>
    </xf>
    <xf numFmtId="0" fontId="9" fillId="11" borderId="72" xfId="0" applyFont="1" applyFill="1" applyBorder="1" applyAlignment="1" applyProtection="1">
      <alignment horizontal="left"/>
      <protection locked="0"/>
    </xf>
    <xf numFmtId="0" fontId="9" fillId="11" borderId="72" xfId="0" applyFont="1" applyFill="1" applyBorder="1" applyAlignment="1" applyProtection="1">
      <alignment/>
      <protection locked="0"/>
    </xf>
    <xf numFmtId="0" fontId="0" fillId="11" borderId="20" xfId="0" applyFont="1" applyFill="1" applyBorder="1" applyAlignment="1" applyProtection="1">
      <alignment/>
      <protection locked="0"/>
    </xf>
    <xf numFmtId="206" fontId="0" fillId="11" borderId="20" xfId="0" applyNumberFormat="1" applyFont="1" applyFill="1" applyBorder="1" applyAlignment="1" applyProtection="1">
      <alignment horizontal="center"/>
      <protection locked="0"/>
    </xf>
    <xf numFmtId="0" fontId="0" fillId="8" borderId="4" xfId="0" applyFont="1" applyFill="1" applyBorder="1" applyAlignment="1" applyProtection="1">
      <alignment/>
      <protection locked="0"/>
    </xf>
    <xf numFmtId="0" fontId="2" fillId="8" borderId="0" xfId="0" applyFont="1" applyFill="1" applyBorder="1" applyAlignment="1" applyProtection="1">
      <alignment/>
      <protection locked="0"/>
    </xf>
    <xf numFmtId="0" fontId="9" fillId="8" borderId="62" xfId="0" applyFont="1" applyFill="1" applyBorder="1" applyAlignment="1" applyProtection="1">
      <alignment horizontal="left"/>
      <protection locked="0"/>
    </xf>
    <xf numFmtId="0" fontId="0" fillId="8" borderId="0" xfId="0" applyFont="1" applyFill="1" applyBorder="1" applyAlignment="1" applyProtection="1">
      <alignment/>
      <protection locked="0"/>
    </xf>
    <xf numFmtId="0" fontId="9" fillId="8" borderId="62" xfId="0" applyFont="1" applyFill="1" applyBorder="1" applyAlignment="1" applyProtection="1">
      <alignment/>
      <protection locked="0"/>
    </xf>
    <xf numFmtId="206" fontId="0" fillId="8" borderId="0" xfId="0" applyNumberFormat="1" applyFont="1" applyFill="1" applyBorder="1" applyAlignment="1" applyProtection="1">
      <alignment horizontal="center"/>
      <protection locked="0"/>
    </xf>
    <xf numFmtId="0" fontId="2" fillId="8" borderId="20" xfId="0" applyFont="1" applyFill="1" applyBorder="1" applyAlignment="1" applyProtection="1">
      <alignment/>
      <protection locked="0"/>
    </xf>
    <xf numFmtId="0" fontId="9" fillId="8" borderId="77" xfId="0" applyFont="1" applyFill="1" applyBorder="1" applyAlignment="1" applyProtection="1">
      <alignment horizontal="left"/>
      <protection locked="0"/>
    </xf>
    <xf numFmtId="0" fontId="0" fillId="8" borderId="21" xfId="0" applyFont="1" applyFill="1" applyBorder="1" applyAlignment="1" applyProtection="1">
      <alignment/>
      <protection locked="0"/>
    </xf>
    <xf numFmtId="0" fontId="9" fillId="8" borderId="77" xfId="0" applyFont="1" applyFill="1" applyBorder="1" applyAlignment="1" applyProtection="1">
      <alignment/>
      <protection locked="0"/>
    </xf>
    <xf numFmtId="0" fontId="2" fillId="2" borderId="20" xfId="0" applyFont="1" applyFill="1" applyBorder="1" applyAlignment="1" applyProtection="1">
      <alignment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 applyProtection="1">
      <alignment/>
      <protection locked="0"/>
    </xf>
    <xf numFmtId="0" fontId="9" fillId="2" borderId="8" xfId="0" applyFont="1" applyFill="1" applyBorder="1" applyAlignment="1" applyProtection="1">
      <alignment/>
      <protection locked="0"/>
    </xf>
    <xf numFmtId="206" fontId="0" fillId="2" borderId="20" xfId="0" applyNumberFormat="1" applyFont="1" applyFill="1" applyBorder="1" applyAlignment="1" applyProtection="1">
      <alignment horizontal="center"/>
      <protection locked="0"/>
    </xf>
    <xf numFmtId="0" fontId="9" fillId="12" borderId="72" xfId="0" applyFont="1" applyFill="1" applyBorder="1" applyAlignment="1" applyProtection="1">
      <alignment horizontal="left"/>
      <protection locked="0"/>
    </xf>
    <xf numFmtId="0" fontId="0" fillId="12" borderId="0" xfId="0" applyFont="1" applyFill="1" applyBorder="1" applyAlignment="1" applyProtection="1">
      <alignment/>
      <protection locked="0"/>
    </xf>
    <xf numFmtId="0" fontId="9" fillId="12" borderId="72" xfId="0" applyFont="1" applyFill="1" applyBorder="1" applyAlignment="1" applyProtection="1">
      <alignment/>
      <protection locked="0"/>
    </xf>
    <xf numFmtId="206" fontId="0" fillId="12" borderId="0" xfId="0" applyNumberFormat="1" applyFont="1" applyFill="1" applyBorder="1" applyAlignment="1" applyProtection="1">
      <alignment horizontal="center"/>
      <protection locked="0"/>
    </xf>
    <xf numFmtId="0" fontId="9" fillId="12" borderId="62" xfId="0" applyFont="1" applyFill="1" applyBorder="1" applyAlignment="1" applyProtection="1">
      <alignment horizontal="left"/>
      <protection locked="0"/>
    </xf>
    <xf numFmtId="0" fontId="9" fillId="12" borderId="62" xfId="0" applyFont="1" applyFill="1" applyBorder="1" applyAlignment="1" applyProtection="1">
      <alignment/>
      <protection locked="0"/>
    </xf>
    <xf numFmtId="207" fontId="9" fillId="12" borderId="62" xfId="0" applyNumberFormat="1" applyFont="1" applyFill="1" applyBorder="1" applyAlignment="1" applyProtection="1">
      <alignment horizontal="left"/>
      <protection locked="0"/>
    </xf>
    <xf numFmtId="207" fontId="9" fillId="12" borderId="62" xfId="0" applyNumberFormat="1" applyFont="1" applyFill="1" applyBorder="1" applyAlignment="1" applyProtection="1">
      <alignment/>
      <protection locked="0"/>
    </xf>
    <xf numFmtId="0" fontId="0" fillId="12" borderId="21" xfId="0" applyFont="1" applyFill="1" applyBorder="1" applyAlignment="1" applyProtection="1">
      <alignment/>
      <protection locked="0"/>
    </xf>
    <xf numFmtId="206" fontId="0" fillId="12" borderId="20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206" fontId="0" fillId="2" borderId="4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9" fillId="2" borderId="62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9" fillId="2" borderId="62" xfId="0" applyFont="1" applyFill="1" applyBorder="1" applyAlignment="1" applyProtection="1">
      <alignment/>
      <protection locked="0"/>
    </xf>
    <xf numFmtId="206" fontId="0" fillId="2" borderId="0" xfId="0" applyNumberFormat="1" applyFont="1" applyFill="1" applyBorder="1" applyAlignment="1" applyProtection="1">
      <alignment horizontal="center"/>
      <protection locked="0"/>
    </xf>
    <xf numFmtId="0" fontId="9" fillId="2" borderId="77" xfId="0" applyFont="1" applyFill="1" applyBorder="1" applyAlignment="1" applyProtection="1">
      <alignment/>
      <protection locked="0"/>
    </xf>
    <xf numFmtId="0" fontId="20" fillId="3" borderId="5" xfId="0" applyFont="1" applyFill="1" applyBorder="1" applyAlignment="1" applyProtection="1">
      <alignment/>
      <protection locked="0"/>
    </xf>
    <xf numFmtId="14" fontId="0" fillId="0" borderId="4" xfId="0" applyNumberFormat="1" applyBorder="1" applyAlignment="1" applyProtection="1">
      <alignment/>
      <protection locked="0"/>
    </xf>
    <xf numFmtId="0" fontId="20" fillId="3" borderId="2" xfId="0" applyFont="1" applyFill="1" applyBorder="1" applyAlignment="1" applyProtection="1">
      <alignment/>
      <protection locked="0"/>
    </xf>
    <xf numFmtId="0" fontId="51" fillId="3" borderId="62" xfId="0" applyFont="1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20" fillId="3" borderId="21" xfId="0" applyFont="1" applyFill="1" applyBorder="1" applyAlignment="1" applyProtection="1">
      <alignment/>
      <protection locked="0"/>
    </xf>
    <xf numFmtId="0" fontId="9" fillId="13" borderId="0" xfId="0" applyFont="1" applyFill="1" applyBorder="1" applyAlignment="1" applyProtection="1">
      <alignment/>
      <protection locked="0"/>
    </xf>
    <xf numFmtId="0" fontId="0" fillId="13" borderId="78" xfId="0" applyFont="1" applyFill="1" applyBorder="1" applyAlignment="1" applyProtection="1">
      <alignment/>
      <protection locked="0"/>
    </xf>
    <xf numFmtId="14" fontId="0" fillId="13" borderId="0" xfId="0" applyNumberFormat="1" applyFont="1" applyFill="1" applyBorder="1" applyAlignment="1" applyProtection="1">
      <alignment/>
      <protection locked="0"/>
    </xf>
    <xf numFmtId="0" fontId="9" fillId="13" borderId="16" xfId="0" applyFont="1" applyFill="1" applyBorder="1" applyAlignment="1" applyProtection="1">
      <alignment horizontal="left"/>
      <protection locked="0"/>
    </xf>
    <xf numFmtId="0" fontId="0" fillId="13" borderId="71" xfId="0" applyFont="1" applyFill="1" applyBorder="1" applyAlignment="1" applyProtection="1">
      <alignment/>
      <protection locked="0"/>
    </xf>
    <xf numFmtId="0" fontId="9" fillId="13" borderId="16" xfId="0" applyFont="1" applyFill="1" applyBorder="1" applyAlignment="1" applyProtection="1">
      <alignment/>
      <protection locked="0"/>
    </xf>
    <xf numFmtId="0" fontId="9" fillId="13" borderId="15" xfId="0" applyFont="1" applyFill="1" applyBorder="1" applyAlignment="1" applyProtection="1">
      <alignment horizontal="left"/>
      <protection locked="0"/>
    </xf>
    <xf numFmtId="0" fontId="0" fillId="13" borderId="8" xfId="0" applyFont="1" applyFill="1" applyBorder="1" applyAlignment="1" applyProtection="1">
      <alignment/>
      <protection locked="0"/>
    </xf>
    <xf numFmtId="0" fontId="9" fillId="13" borderId="15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17" fillId="0" borderId="62" xfId="0" applyFont="1" applyFill="1" applyBorder="1" applyAlignment="1" applyProtection="1">
      <alignment horizontal="left"/>
      <protection locked="0"/>
    </xf>
    <xf numFmtId="0" fontId="15" fillId="0" borderId="79" xfId="0" applyFont="1" applyFill="1" applyBorder="1" applyAlignment="1" applyProtection="1">
      <alignment horizontal="left"/>
      <protection locked="0"/>
    </xf>
    <xf numFmtId="0" fontId="17" fillId="4" borderId="0" xfId="0" applyFont="1" applyFill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0" fillId="3" borderId="0" xfId="0" applyFill="1" applyBorder="1" applyAlignment="1">
      <alignment/>
    </xf>
    <xf numFmtId="0" fontId="57" fillId="3" borderId="0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/>
      <protection/>
    </xf>
    <xf numFmtId="14" fontId="8" fillId="3" borderId="0" xfId="0" applyNumberFormat="1" applyFont="1" applyFill="1" applyBorder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43" fillId="4" borderId="0" xfId="0" applyFont="1" applyFill="1" applyAlignment="1">
      <alignment/>
    </xf>
    <xf numFmtId="0" fontId="48" fillId="1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/>
    </xf>
    <xf numFmtId="0" fontId="12" fillId="14" borderId="0" xfId="0" applyFont="1" applyFill="1" applyAlignment="1" applyProtection="1">
      <alignment vertical="center"/>
      <protection locked="0"/>
    </xf>
    <xf numFmtId="0" fontId="43" fillId="15" borderId="80" xfId="0" applyFont="1" applyFill="1" applyBorder="1" applyAlignment="1" applyProtection="1">
      <alignment horizontal="center" vertical="center"/>
      <protection locked="0"/>
    </xf>
    <xf numFmtId="0" fontId="7" fillId="2" borderId="80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/>
      <protection locked="0"/>
    </xf>
    <xf numFmtId="0" fontId="23" fillId="3" borderId="20" xfId="0" applyFont="1" applyFill="1" applyBorder="1" applyAlignment="1" applyProtection="1">
      <alignment horizontal="left"/>
      <protection locked="0"/>
    </xf>
    <xf numFmtId="0" fontId="23" fillId="3" borderId="20" xfId="0" applyFont="1" applyFill="1" applyBorder="1" applyAlignment="1" applyProtection="1">
      <alignment/>
      <protection locked="0"/>
    </xf>
    <xf numFmtId="0" fontId="20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63" fillId="4" borderId="0" xfId="18" applyFont="1" applyFill="1" applyAlignment="1" applyProtection="1">
      <alignment/>
      <protection locked="0"/>
    </xf>
    <xf numFmtId="0" fontId="53" fillId="4" borderId="0" xfId="18" applyFont="1" applyFill="1" applyAlignment="1" applyProtection="1">
      <alignment/>
      <protection locked="0"/>
    </xf>
    <xf numFmtId="0" fontId="3" fillId="5" borderId="42" xfId="0" applyFont="1" applyFill="1" applyBorder="1" applyAlignment="1">
      <alignment vertical="center"/>
    </xf>
    <xf numFmtId="0" fontId="7" fillId="5" borderId="42" xfId="0" applyFont="1" applyFill="1" applyBorder="1" applyAlignment="1">
      <alignment vertical="center"/>
    </xf>
    <xf numFmtId="0" fontId="8" fillId="2" borderId="61" xfId="0" applyFont="1" applyFill="1" applyBorder="1" applyAlignment="1">
      <alignment horizontal="center"/>
    </xf>
    <xf numFmtId="0" fontId="0" fillId="10" borderId="4" xfId="0" applyFont="1" applyFill="1" applyBorder="1" applyAlignment="1" applyProtection="1">
      <alignment/>
      <protection locked="0"/>
    </xf>
    <xf numFmtId="0" fontId="9" fillId="10" borderId="66" xfId="0" applyFont="1" applyFill="1" applyBorder="1" applyAlignment="1" applyProtection="1">
      <alignment/>
      <protection locked="0"/>
    </xf>
    <xf numFmtId="206" fontId="0" fillId="10" borderId="4" xfId="0" applyNumberFormat="1" applyFont="1" applyFill="1" applyBorder="1" applyAlignment="1" applyProtection="1">
      <alignment horizontal="center"/>
      <protection locked="0"/>
    </xf>
    <xf numFmtId="14" fontId="0" fillId="10" borderId="5" xfId="0" applyNumberFormat="1" applyFont="1" applyFill="1" applyBorder="1" applyAlignment="1" applyProtection="1">
      <alignment horizontal="left"/>
      <protection locked="0"/>
    </xf>
    <xf numFmtId="0" fontId="9" fillId="13" borderId="20" xfId="0" applyFont="1" applyFill="1" applyBorder="1" applyAlignment="1" applyProtection="1">
      <alignment/>
      <protection locked="0"/>
    </xf>
    <xf numFmtId="14" fontId="0" fillId="13" borderId="20" xfId="0" applyNumberFormat="1" applyFont="1" applyFill="1" applyBorder="1" applyAlignment="1" applyProtection="1">
      <alignment/>
      <protection locked="0"/>
    </xf>
    <xf numFmtId="0" fontId="23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207" fontId="0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/>
      <protection locked="0"/>
    </xf>
    <xf numFmtId="0" fontId="34" fillId="3" borderId="78" xfId="0" applyFont="1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locked="0"/>
    </xf>
    <xf numFmtId="204" fontId="21" fillId="15" borderId="81" xfId="0" applyNumberFormat="1" applyFont="1" applyFill="1" applyBorder="1" applyAlignment="1" applyProtection="1">
      <alignment horizontal="center" vertical="center"/>
      <protection locked="0"/>
    </xf>
    <xf numFmtId="204" fontId="3" fillId="2" borderId="81" xfId="0" applyNumberFormat="1" applyFont="1" applyFill="1" applyBorder="1" applyAlignment="1" applyProtection="1">
      <alignment horizontal="center" vertical="center"/>
      <protection locked="0"/>
    </xf>
    <xf numFmtId="0" fontId="43" fillId="15" borderId="82" xfId="0" applyFont="1" applyFill="1" applyBorder="1" applyAlignment="1" applyProtection="1">
      <alignment horizontal="center" vertical="center"/>
      <protection locked="0"/>
    </xf>
    <xf numFmtId="204" fontId="21" fillId="15" borderId="83" xfId="0" applyNumberFormat="1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66" fillId="4" borderId="0" xfId="0" applyFont="1" applyFill="1" applyAlignment="1">
      <alignment/>
    </xf>
    <xf numFmtId="0" fontId="69" fillId="7" borderId="0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>
      <alignment/>
    </xf>
    <xf numFmtId="14" fontId="43" fillId="3" borderId="37" xfId="0" applyNumberFormat="1" applyFont="1" applyFill="1" applyBorder="1" applyAlignment="1" applyProtection="1">
      <alignment horizontal="left"/>
      <protection/>
    </xf>
    <xf numFmtId="0" fontId="19" fillId="3" borderId="18" xfId="0" applyFont="1" applyFill="1" applyBorder="1" applyAlignment="1" applyProtection="1">
      <alignment horizontal="left"/>
      <protection locked="0"/>
    </xf>
    <xf numFmtId="0" fontId="21" fillId="3" borderId="19" xfId="0" applyFont="1" applyFill="1" applyBorder="1" applyAlignment="1" applyProtection="1">
      <alignment horizontal="center"/>
      <protection locked="0"/>
    </xf>
    <xf numFmtId="0" fontId="33" fillId="4" borderId="0" xfId="0" applyFont="1" applyFill="1" applyBorder="1" applyAlignment="1" applyProtection="1">
      <alignment vertical="center"/>
      <protection locked="0"/>
    </xf>
    <xf numFmtId="0" fontId="27" fillId="16" borderId="0" xfId="0" applyFont="1" applyFill="1" applyBorder="1" applyAlignment="1" applyProtection="1">
      <alignment vertical="center"/>
      <protection locked="0"/>
    </xf>
    <xf numFmtId="0" fontId="27" fillId="16" borderId="84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4" fillId="12" borderId="0" xfId="0" applyFont="1" applyFill="1" applyBorder="1" applyAlignment="1" applyProtection="1">
      <alignment/>
      <protection locked="0"/>
    </xf>
    <xf numFmtId="0" fontId="75" fillId="12" borderId="0" xfId="0" applyFont="1" applyFill="1" applyBorder="1" applyAlignment="1" applyProtection="1">
      <alignment/>
      <protection locked="0"/>
    </xf>
    <xf numFmtId="0" fontId="76" fillId="12" borderId="0" xfId="0" applyFont="1" applyFill="1" applyBorder="1" applyAlignment="1" applyProtection="1">
      <alignment/>
      <protection locked="0"/>
    </xf>
    <xf numFmtId="0" fontId="11" fillId="11" borderId="0" xfId="0" applyNumberFormat="1" applyFont="1" applyFill="1" applyBorder="1" applyAlignment="1" applyProtection="1">
      <alignment horizontal="center"/>
      <protection locked="0"/>
    </xf>
    <xf numFmtId="0" fontId="0" fillId="11" borderId="85" xfId="0" applyFont="1" applyFill="1" applyBorder="1" applyAlignment="1" applyProtection="1">
      <alignment/>
      <protection locked="0"/>
    </xf>
    <xf numFmtId="0" fontId="0" fillId="11" borderId="2" xfId="0" applyFont="1" applyFill="1" applyBorder="1" applyAlignment="1" applyProtection="1">
      <alignment/>
      <protection locked="0"/>
    </xf>
    <xf numFmtId="0" fontId="22" fillId="3" borderId="0" xfId="0" applyFont="1" applyFill="1" applyBorder="1" applyAlignment="1" applyProtection="1">
      <alignment/>
      <protection locked="0"/>
    </xf>
    <xf numFmtId="0" fontId="11" fillId="10" borderId="0" xfId="0" applyNumberFormat="1" applyFont="1" applyFill="1" applyBorder="1" applyAlignment="1" applyProtection="1">
      <alignment horizontal="center"/>
      <protection locked="0"/>
    </xf>
    <xf numFmtId="0" fontId="11" fillId="10" borderId="20" xfId="0" applyNumberFormat="1" applyFont="1" applyFill="1" applyBorder="1" applyAlignment="1" applyProtection="1">
      <alignment horizontal="center"/>
      <protection locked="0"/>
    </xf>
    <xf numFmtId="0" fontId="0" fillId="10" borderId="21" xfId="0" applyFont="1" applyFill="1" applyBorder="1" applyAlignment="1" applyProtection="1">
      <alignment/>
      <protection locked="0"/>
    </xf>
    <xf numFmtId="0" fontId="2" fillId="17" borderId="0" xfId="0" applyFont="1" applyFill="1" applyBorder="1" applyAlignment="1" applyProtection="1">
      <alignment/>
      <protection locked="0"/>
    </xf>
    <xf numFmtId="0" fontId="9" fillId="17" borderId="62" xfId="0" applyFont="1" applyFill="1" applyBorder="1" applyAlignment="1" applyProtection="1">
      <alignment horizontal="left"/>
      <protection locked="0"/>
    </xf>
    <xf numFmtId="0" fontId="0" fillId="17" borderId="2" xfId="0" applyFont="1" applyFill="1" applyBorder="1" applyAlignment="1" applyProtection="1">
      <alignment/>
      <protection locked="0"/>
    </xf>
    <xf numFmtId="0" fontId="2" fillId="17" borderId="20" xfId="0" applyFont="1" applyFill="1" applyBorder="1" applyAlignment="1" applyProtection="1">
      <alignment/>
      <protection locked="0"/>
    </xf>
    <xf numFmtId="0" fontId="9" fillId="17" borderId="77" xfId="0" applyFont="1" applyFill="1" applyBorder="1" applyAlignment="1" applyProtection="1">
      <alignment horizontal="left"/>
      <protection locked="0"/>
    </xf>
    <xf numFmtId="0" fontId="0" fillId="17" borderId="21" xfId="0" applyFont="1" applyFill="1" applyBorder="1" applyAlignment="1" applyProtection="1">
      <alignment/>
      <protection locked="0"/>
    </xf>
    <xf numFmtId="0" fontId="9" fillId="17" borderId="62" xfId="0" applyFont="1" applyFill="1" applyBorder="1" applyAlignment="1" applyProtection="1">
      <alignment/>
      <protection locked="0"/>
    </xf>
    <xf numFmtId="206" fontId="0" fillId="17" borderId="0" xfId="0" applyNumberFormat="1" applyFont="1" applyFill="1" applyBorder="1" applyAlignment="1" applyProtection="1">
      <alignment horizontal="center"/>
      <protection locked="0"/>
    </xf>
    <xf numFmtId="14" fontId="0" fillId="17" borderId="5" xfId="0" applyNumberFormat="1" applyFont="1" applyFill="1" applyBorder="1" applyAlignment="1" applyProtection="1">
      <alignment horizontal="left"/>
      <protection locked="0"/>
    </xf>
    <xf numFmtId="0" fontId="9" fillId="17" borderId="77" xfId="0" applyFont="1" applyFill="1" applyBorder="1" applyAlignment="1" applyProtection="1">
      <alignment/>
      <protection locked="0"/>
    </xf>
    <xf numFmtId="206" fontId="0" fillId="17" borderId="20" xfId="0" applyNumberFormat="1" applyFont="1" applyFill="1" applyBorder="1" applyAlignment="1" applyProtection="1">
      <alignment horizontal="center"/>
      <protection locked="0"/>
    </xf>
    <xf numFmtId="0" fontId="9" fillId="17" borderId="72" xfId="0" applyFont="1" applyFill="1" applyBorder="1" applyAlignment="1" applyProtection="1">
      <alignment horizontal="left"/>
      <protection locked="0"/>
    </xf>
    <xf numFmtId="0" fontId="9" fillId="17" borderId="72" xfId="0" applyFont="1" applyFill="1" applyBorder="1" applyAlignment="1" applyProtection="1">
      <alignment/>
      <protection locked="0"/>
    </xf>
    <xf numFmtId="14" fontId="0" fillId="17" borderId="2" xfId="0" applyNumberFormat="1" applyFont="1" applyFill="1" applyBorder="1" applyAlignment="1" applyProtection="1">
      <alignment horizontal="left"/>
      <protection locked="0"/>
    </xf>
    <xf numFmtId="14" fontId="0" fillId="10" borderId="19" xfId="0" applyNumberFormat="1" applyFont="1" applyFill="1" applyBorder="1" applyAlignment="1" applyProtection="1">
      <alignment horizontal="left"/>
      <protection locked="0"/>
    </xf>
    <xf numFmtId="0" fontId="11" fillId="11" borderId="20" xfId="0" applyNumberFormat="1" applyFont="1" applyFill="1" applyBorder="1" applyAlignment="1" applyProtection="1">
      <alignment horizontal="center"/>
      <protection locked="0"/>
    </xf>
    <xf numFmtId="0" fontId="11" fillId="8" borderId="0" xfId="0" applyNumberFormat="1" applyFont="1" applyFill="1" applyBorder="1" applyAlignment="1" applyProtection="1">
      <alignment horizontal="center"/>
      <protection locked="0"/>
    </xf>
    <xf numFmtId="0" fontId="11" fillId="8" borderId="20" xfId="0" applyNumberFormat="1" applyFont="1" applyFill="1" applyBorder="1" applyAlignment="1" applyProtection="1">
      <alignment horizontal="center"/>
      <protection locked="0"/>
    </xf>
    <xf numFmtId="0" fontId="11" fillId="12" borderId="0" xfId="0" applyNumberFormat="1" applyFont="1" applyFill="1" applyBorder="1" applyAlignment="1" applyProtection="1">
      <alignment horizontal="center"/>
      <protection locked="0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1" fillId="2" borderId="20" xfId="0" applyNumberFormat="1" applyFont="1" applyFill="1" applyBorder="1" applyAlignment="1" applyProtection="1">
      <alignment horizontal="center"/>
      <protection locked="0"/>
    </xf>
    <xf numFmtId="0" fontId="11" fillId="13" borderId="0" xfId="0" applyNumberFormat="1" applyFont="1" applyFill="1" applyBorder="1" applyAlignment="1" applyProtection="1">
      <alignment horizontal="center"/>
      <protection locked="0"/>
    </xf>
    <xf numFmtId="0" fontId="11" fillId="13" borderId="20" xfId="0" applyNumberFormat="1" applyFont="1" applyFill="1" applyBorder="1" applyAlignment="1" applyProtection="1">
      <alignment horizontal="center"/>
      <protection locked="0"/>
    </xf>
    <xf numFmtId="0" fontId="34" fillId="4" borderId="0" xfId="0" applyFont="1" applyFill="1" applyAlignment="1">
      <alignment/>
    </xf>
    <xf numFmtId="0" fontId="3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" fontId="11" fillId="11" borderId="0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 applyProtection="1">
      <alignment/>
      <protection locked="0"/>
    </xf>
    <xf numFmtId="0" fontId="23" fillId="3" borderId="0" xfId="0" applyFont="1" applyFill="1" applyBorder="1" applyAlignment="1" applyProtection="1">
      <alignment horizontal="left"/>
      <protection locked="0"/>
    </xf>
    <xf numFmtId="0" fontId="2" fillId="10" borderId="86" xfId="0" applyFont="1" applyFill="1" applyBorder="1" applyAlignment="1" applyProtection="1">
      <alignment/>
      <protection locked="0"/>
    </xf>
    <xf numFmtId="0" fontId="9" fillId="10" borderId="81" xfId="0" applyFont="1" applyFill="1" applyBorder="1" applyAlignment="1" applyProtection="1">
      <alignment horizontal="left"/>
      <protection locked="0"/>
    </xf>
    <xf numFmtId="0" fontId="2" fillId="10" borderId="34" xfId="0" applyFont="1" applyFill="1" applyBorder="1" applyAlignment="1" applyProtection="1">
      <alignment/>
      <protection locked="0"/>
    </xf>
    <xf numFmtId="0" fontId="9" fillId="10" borderId="87" xfId="0" applyFont="1" applyFill="1" applyBorder="1" applyAlignment="1" applyProtection="1">
      <alignment horizontal="left"/>
      <protection locked="0"/>
    </xf>
    <xf numFmtId="0" fontId="2" fillId="10" borderId="79" xfId="0" applyFont="1" applyFill="1" applyBorder="1" applyAlignment="1" applyProtection="1">
      <alignment/>
      <protection locked="0"/>
    </xf>
    <xf numFmtId="0" fontId="9" fillId="10" borderId="88" xfId="0" applyFont="1" applyFill="1" applyBorder="1" applyAlignment="1" applyProtection="1">
      <alignment horizontal="left"/>
      <protection locked="0"/>
    </xf>
    <xf numFmtId="0" fontId="9" fillId="2" borderId="72" xfId="0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 applyProtection="1">
      <alignment/>
      <protection locked="0"/>
    </xf>
    <xf numFmtId="0" fontId="9" fillId="2" borderId="39" xfId="0" applyFont="1" applyFill="1" applyBorder="1" applyAlignment="1" applyProtection="1">
      <alignment horizontal="left"/>
      <protection locked="0"/>
    </xf>
    <xf numFmtId="0" fontId="9" fillId="2" borderId="72" xfId="0" applyFont="1" applyFill="1" applyBorder="1" applyAlignment="1" applyProtection="1">
      <alignment/>
      <protection locked="0"/>
    </xf>
    <xf numFmtId="14" fontId="0" fillId="2" borderId="5" xfId="0" applyNumberFormat="1" applyFont="1" applyFill="1" applyBorder="1" applyAlignment="1" applyProtection="1">
      <alignment horizontal="left"/>
      <protection locked="0"/>
    </xf>
    <xf numFmtId="0" fontId="9" fillId="2" borderId="39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61" xfId="0" applyFont="1" applyFill="1" applyBorder="1" applyAlignment="1" applyProtection="1">
      <alignment/>
      <protection locked="0"/>
    </xf>
    <xf numFmtId="0" fontId="0" fillId="2" borderId="85" xfId="0" applyFont="1" applyFill="1" applyBorder="1" applyAlignment="1" applyProtection="1">
      <alignment/>
      <protection locked="0"/>
    </xf>
    <xf numFmtId="0" fontId="11" fillId="10" borderId="21" xfId="0" applyNumberFormat="1" applyFont="1" applyFill="1" applyBorder="1" applyAlignment="1" applyProtection="1">
      <alignment horizontal="center"/>
      <protection locked="0"/>
    </xf>
    <xf numFmtId="0" fontId="47" fillId="0" borderId="1" xfId="0" applyFont="1" applyFill="1" applyBorder="1" applyAlignment="1" applyProtection="1">
      <alignment horizontal="center" vertical="distributed" textRotation="180"/>
      <protection locked="0"/>
    </xf>
    <xf numFmtId="14" fontId="0" fillId="12" borderId="5" xfId="0" applyNumberFormat="1" applyFont="1" applyFill="1" applyBorder="1" applyAlignment="1" applyProtection="1">
      <alignment horizontal="left"/>
      <protection locked="0"/>
    </xf>
    <xf numFmtId="14" fontId="0" fillId="8" borderId="5" xfId="0" applyNumberFormat="1" applyFont="1" applyFill="1" applyBorder="1" applyAlignment="1" applyProtection="1">
      <alignment horizontal="left"/>
      <protection locked="0"/>
    </xf>
    <xf numFmtId="0" fontId="77" fillId="12" borderId="0" xfId="0" applyFont="1" applyFill="1" applyBorder="1" applyAlignment="1" applyProtection="1">
      <alignment/>
      <protection locked="0"/>
    </xf>
    <xf numFmtId="0" fontId="78" fillId="12" borderId="0" xfId="0" applyFont="1" applyFill="1" applyBorder="1" applyAlignment="1" applyProtection="1">
      <alignment/>
      <protection locked="0"/>
    </xf>
    <xf numFmtId="0" fontId="9" fillId="2" borderId="68" xfId="0" applyFont="1" applyFill="1" applyBorder="1" applyAlignment="1" applyProtection="1">
      <alignment horizontal="left"/>
      <protection locked="0"/>
    </xf>
    <xf numFmtId="0" fontId="11" fillId="3" borderId="62" xfId="0" applyNumberFormat="1" applyFont="1" applyFill="1" applyBorder="1" applyAlignment="1" applyProtection="1">
      <alignment horizontal="center"/>
      <protection locked="0"/>
    </xf>
    <xf numFmtId="0" fontId="11" fillId="12" borderId="20" xfId="0" applyNumberFormat="1" applyFont="1" applyFill="1" applyBorder="1" applyAlignment="1" applyProtection="1">
      <alignment horizontal="center"/>
      <protection locked="0"/>
    </xf>
    <xf numFmtId="0" fontId="74" fillId="12" borderId="30" xfId="0" applyFont="1" applyFill="1" applyBorder="1" applyAlignment="1" applyProtection="1">
      <alignment/>
      <protection locked="0"/>
    </xf>
    <xf numFmtId="0" fontId="77" fillId="12" borderId="27" xfId="0" applyFont="1" applyFill="1" applyBorder="1" applyAlignment="1" applyProtection="1">
      <alignment/>
      <protection locked="0"/>
    </xf>
    <xf numFmtId="0" fontId="77" fillId="12" borderId="30" xfId="0" applyFont="1" applyFill="1" applyBorder="1" applyAlignment="1" applyProtection="1">
      <alignment/>
      <protection locked="0"/>
    </xf>
    <xf numFmtId="0" fontId="9" fillId="12" borderId="77" xfId="0" applyFont="1" applyFill="1" applyBorder="1" applyAlignment="1" applyProtection="1">
      <alignment horizontal="left"/>
      <protection locked="0"/>
    </xf>
    <xf numFmtId="0" fontId="9" fillId="12" borderId="77" xfId="0" applyFont="1" applyFill="1" applyBorder="1" applyAlignment="1" applyProtection="1">
      <alignment/>
      <protection locked="0"/>
    </xf>
    <xf numFmtId="0" fontId="75" fillId="12" borderId="30" xfId="0" applyFont="1" applyFill="1" applyBorder="1" applyAlignment="1" applyProtection="1">
      <alignment/>
      <protection locked="0"/>
    </xf>
    <xf numFmtId="207" fontId="9" fillId="12" borderId="72" xfId="0" applyNumberFormat="1" applyFont="1" applyFill="1" applyBorder="1" applyAlignment="1" applyProtection="1">
      <alignment horizontal="left"/>
      <protection locked="0"/>
    </xf>
    <xf numFmtId="207" fontId="9" fillId="12" borderId="77" xfId="0" applyNumberFormat="1" applyFont="1" applyFill="1" applyBorder="1" applyAlignment="1" applyProtection="1">
      <alignment horizontal="left"/>
      <protection locked="0"/>
    </xf>
    <xf numFmtId="207" fontId="9" fillId="12" borderId="72" xfId="0" applyNumberFormat="1" applyFont="1" applyFill="1" applyBorder="1" applyAlignment="1" applyProtection="1">
      <alignment/>
      <protection locked="0"/>
    </xf>
    <xf numFmtId="207" fontId="9" fillId="12" borderId="77" xfId="0" applyNumberFormat="1" applyFont="1" applyFill="1" applyBorder="1" applyAlignment="1" applyProtection="1">
      <alignment/>
      <protection locked="0"/>
    </xf>
    <xf numFmtId="0" fontId="78" fillId="12" borderId="30" xfId="0" applyFont="1" applyFill="1" applyBorder="1" applyAlignment="1" applyProtection="1">
      <alignment/>
      <protection locked="0"/>
    </xf>
    <xf numFmtId="0" fontId="9" fillId="0" borderId="52" xfId="0" applyNumberFormat="1" applyFont="1" applyBorder="1" applyAlignment="1" applyProtection="1">
      <alignment horizontal="left" vertical="center"/>
      <protection/>
    </xf>
    <xf numFmtId="0" fontId="49" fillId="0" borderId="53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49" fillId="0" borderId="54" xfId="0" applyNumberFormat="1" applyFont="1" applyBorder="1" applyAlignment="1" applyProtection="1">
      <alignment horizontal="center" vertical="center"/>
      <protection/>
    </xf>
    <xf numFmtId="0" fontId="9" fillId="13" borderId="89" xfId="0" applyFont="1" applyFill="1" applyBorder="1" applyAlignment="1" applyProtection="1">
      <alignment horizontal="left"/>
      <protection locked="0"/>
    </xf>
    <xf numFmtId="0" fontId="9" fillId="13" borderId="89" xfId="0" applyFont="1" applyFill="1" applyBorder="1" applyAlignment="1" applyProtection="1">
      <alignment/>
      <protection locked="0"/>
    </xf>
    <xf numFmtId="14" fontId="0" fillId="10" borderId="2" xfId="0" applyNumberFormat="1" applyFont="1" applyFill="1" applyBorder="1" applyAlignment="1" applyProtection="1">
      <alignment horizontal="left"/>
      <protection locked="0"/>
    </xf>
    <xf numFmtId="14" fontId="20" fillId="3" borderId="5" xfId="0" applyNumberFormat="1" applyFont="1" applyFill="1" applyBorder="1" applyAlignment="1" applyProtection="1">
      <alignment horizontal="left"/>
      <protection locked="0"/>
    </xf>
    <xf numFmtId="0" fontId="11" fillId="3" borderId="77" xfId="0" applyNumberFormat="1" applyFont="1" applyFill="1" applyBorder="1" applyAlignment="1" applyProtection="1">
      <alignment horizontal="center"/>
      <protection locked="0"/>
    </xf>
    <xf numFmtId="0" fontId="51" fillId="3" borderId="77" xfId="0" applyFont="1" applyFill="1" applyBorder="1" applyAlignment="1" applyProtection="1">
      <alignment/>
      <protection locked="0"/>
    </xf>
    <xf numFmtId="14" fontId="0" fillId="0" borderId="20" xfId="0" applyNumberFormat="1" applyBorder="1" applyAlignment="1" applyProtection="1">
      <alignment/>
      <protection locked="0"/>
    </xf>
    <xf numFmtId="14" fontId="20" fillId="3" borderId="19" xfId="0" applyNumberFormat="1" applyFont="1" applyFill="1" applyBorder="1" applyAlignment="1" applyProtection="1">
      <alignment horizontal="left"/>
      <protection locked="0"/>
    </xf>
    <xf numFmtId="0" fontId="11" fillId="18" borderId="72" xfId="0" applyNumberFormat="1" applyFont="1" applyFill="1" applyBorder="1" applyAlignment="1" applyProtection="1">
      <alignment horizontal="center"/>
      <protection locked="0"/>
    </xf>
    <xf numFmtId="0" fontId="51" fillId="18" borderId="72" xfId="0" applyFont="1" applyFill="1" applyBorder="1" applyAlignment="1" applyProtection="1">
      <alignment/>
      <protection locked="0"/>
    </xf>
    <xf numFmtId="0" fontId="20" fillId="18" borderId="2" xfId="0" applyFont="1" applyFill="1" applyBorder="1" applyAlignment="1" applyProtection="1">
      <alignment/>
      <protection locked="0"/>
    </xf>
    <xf numFmtId="0" fontId="11" fillId="18" borderId="62" xfId="0" applyNumberFormat="1" applyFont="1" applyFill="1" applyBorder="1" applyAlignment="1" applyProtection="1">
      <alignment horizontal="center"/>
      <protection locked="0"/>
    </xf>
    <xf numFmtId="0" fontId="51" fillId="18" borderId="62" xfId="0" applyFont="1" applyFill="1" applyBorder="1" applyAlignment="1" applyProtection="1">
      <alignment/>
      <protection locked="0"/>
    </xf>
    <xf numFmtId="14" fontId="0" fillId="18" borderId="72" xfId="0" applyNumberFormat="1" applyFill="1" applyBorder="1" applyAlignment="1" applyProtection="1">
      <alignment/>
      <protection locked="0"/>
    </xf>
    <xf numFmtId="14" fontId="0" fillId="18" borderId="2" xfId="0" applyNumberFormat="1" applyFont="1" applyFill="1" applyBorder="1" applyAlignment="1" applyProtection="1">
      <alignment horizontal="left"/>
      <protection locked="0"/>
    </xf>
    <xf numFmtId="14" fontId="0" fillId="18" borderId="62" xfId="0" applyNumberFormat="1" applyFill="1" applyBorder="1" applyAlignment="1" applyProtection="1">
      <alignment/>
      <protection locked="0"/>
    </xf>
    <xf numFmtId="14" fontId="0" fillId="18" borderId="62" xfId="0" applyNumberFormat="1" applyFont="1" applyFill="1" applyBorder="1" applyAlignment="1" applyProtection="1">
      <alignment horizontal="left"/>
      <protection locked="0"/>
    </xf>
    <xf numFmtId="14" fontId="0" fillId="12" borderId="2" xfId="0" applyNumberFormat="1" applyFont="1" applyFill="1" applyBorder="1" applyAlignment="1" applyProtection="1">
      <alignment horizontal="left"/>
      <protection locked="0"/>
    </xf>
    <xf numFmtId="0" fontId="76" fillId="12" borderId="20" xfId="0" applyFont="1" applyFill="1" applyBorder="1" applyAlignment="1" applyProtection="1">
      <alignment/>
      <protection locked="0"/>
    </xf>
    <xf numFmtId="14" fontId="0" fillId="12" borderId="19" xfId="0" applyNumberFormat="1" applyFont="1" applyFill="1" applyBorder="1" applyAlignment="1" applyProtection="1">
      <alignment horizontal="left"/>
      <protection locked="0"/>
    </xf>
    <xf numFmtId="207" fontId="0" fillId="0" borderId="29" xfId="0" applyNumberFormat="1" applyFont="1" applyFill="1" applyBorder="1" applyAlignment="1" applyProtection="1">
      <alignment horizontal="right"/>
      <protection locked="0"/>
    </xf>
    <xf numFmtId="0" fontId="15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8" borderId="3" xfId="0" applyFill="1" applyBorder="1" applyAlignment="1" applyProtection="1">
      <alignment/>
      <protection/>
    </xf>
    <xf numFmtId="0" fontId="0" fillId="8" borderId="4" xfId="0" applyFill="1" applyBorder="1" applyAlignment="1" applyProtection="1">
      <alignment/>
      <protection/>
    </xf>
    <xf numFmtId="0" fontId="0" fillId="8" borderId="5" xfId="0" applyFill="1" applyBorder="1" applyAlignment="1" applyProtection="1">
      <alignment/>
      <protection/>
    </xf>
    <xf numFmtId="0" fontId="61" fillId="8" borderId="1" xfId="0" applyFont="1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0" fillId="8" borderId="2" xfId="0" applyFill="1" applyBorder="1" applyAlignment="1" applyProtection="1">
      <alignment/>
      <protection/>
    </xf>
    <xf numFmtId="0" fontId="7" fillId="8" borderId="1" xfId="0" applyFont="1" applyFill="1" applyBorder="1" applyAlignment="1" applyProtection="1">
      <alignment/>
      <protection/>
    </xf>
    <xf numFmtId="0" fontId="7" fillId="8" borderId="0" xfId="0" applyFont="1" applyFill="1" applyBorder="1" applyAlignment="1" applyProtection="1">
      <alignment/>
      <protection/>
    </xf>
    <xf numFmtId="0" fontId="0" fillId="8" borderId="29" xfId="0" applyFill="1" applyBorder="1" applyAlignment="1" applyProtection="1">
      <alignment/>
      <protection/>
    </xf>
    <xf numFmtId="0" fontId="0" fillId="8" borderId="20" xfId="0" applyFill="1" applyBorder="1" applyAlignment="1" applyProtection="1">
      <alignment/>
      <protection/>
    </xf>
    <xf numFmtId="0" fontId="0" fillId="8" borderId="21" xfId="0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71" fillId="8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2" fillId="19" borderId="90" xfId="0" applyFont="1" applyFill="1" applyBorder="1" applyAlignment="1" applyProtection="1">
      <alignment horizontal="center"/>
      <protection/>
    </xf>
    <xf numFmtId="0" fontId="2" fillId="19" borderId="91" xfId="0" applyFont="1" applyFill="1" applyBorder="1" applyAlignment="1" applyProtection="1">
      <alignment horizontal="center" wrapText="1"/>
      <protection/>
    </xf>
    <xf numFmtId="0" fontId="2" fillId="19" borderId="92" xfId="0" applyFont="1" applyFill="1" applyBorder="1" applyAlignment="1" applyProtection="1">
      <alignment horizontal="center"/>
      <protection/>
    </xf>
    <xf numFmtId="0" fontId="73" fillId="18" borderId="93" xfId="0" applyFont="1" applyFill="1" applyBorder="1" applyAlignment="1" applyProtection="1">
      <alignment horizontal="center" vertical="center"/>
      <protection/>
    </xf>
    <xf numFmtId="0" fontId="73" fillId="18" borderId="94" xfId="0" applyFont="1" applyFill="1" applyBorder="1" applyAlignment="1" applyProtection="1">
      <alignment horizontal="center" vertical="center"/>
      <protection/>
    </xf>
    <xf numFmtId="0" fontId="73" fillId="18" borderId="95" xfId="0" applyFont="1" applyFill="1" applyBorder="1" applyAlignment="1" applyProtection="1">
      <alignment horizontal="center" vertical="center"/>
      <protection/>
    </xf>
    <xf numFmtId="0" fontId="73" fillId="18" borderId="96" xfId="0" applyFont="1" applyFill="1" applyBorder="1" applyAlignment="1" applyProtection="1">
      <alignment horizontal="center" vertical="center"/>
      <protection/>
    </xf>
    <xf numFmtId="0" fontId="73" fillId="18" borderId="0" xfId="0" applyFont="1" applyFill="1" applyBorder="1" applyAlignment="1" applyProtection="1">
      <alignment horizontal="center" vertical="center"/>
      <protection/>
    </xf>
    <xf numFmtId="0" fontId="73" fillId="18" borderId="97" xfId="0" applyFont="1" applyFill="1" applyBorder="1" applyAlignment="1" applyProtection="1">
      <alignment horizontal="center" vertical="center"/>
      <protection/>
    </xf>
    <xf numFmtId="0" fontId="73" fillId="18" borderId="98" xfId="0" applyFont="1" applyFill="1" applyBorder="1" applyAlignment="1" applyProtection="1">
      <alignment horizontal="center" vertical="center"/>
      <protection/>
    </xf>
    <xf numFmtId="0" fontId="73" fillId="18" borderId="99" xfId="0" applyFont="1" applyFill="1" applyBorder="1" applyAlignment="1" applyProtection="1">
      <alignment horizontal="center" vertical="center"/>
      <protection/>
    </xf>
    <xf numFmtId="0" fontId="73" fillId="18" borderId="100" xfId="0" applyFont="1" applyFill="1" applyBorder="1" applyAlignment="1" applyProtection="1">
      <alignment horizontal="center" vertical="center"/>
      <protection/>
    </xf>
    <xf numFmtId="0" fontId="72" fillId="18" borderId="0" xfId="0" applyFont="1" applyFill="1" applyBorder="1" applyAlignment="1" applyProtection="1">
      <alignment horizontal="center" vertical="center"/>
      <protection/>
    </xf>
    <xf numFmtId="0" fontId="72" fillId="18" borderId="97" xfId="0" applyFont="1" applyFill="1" applyBorder="1" applyAlignment="1" applyProtection="1">
      <alignment horizontal="center" vertical="center"/>
      <protection/>
    </xf>
    <xf numFmtId="0" fontId="72" fillId="18" borderId="98" xfId="0" applyFont="1" applyFill="1" applyBorder="1" applyAlignment="1" applyProtection="1">
      <alignment horizontal="center" vertical="center"/>
      <protection/>
    </xf>
    <xf numFmtId="0" fontId="72" fillId="18" borderId="99" xfId="0" applyFont="1" applyFill="1" applyBorder="1" applyAlignment="1" applyProtection="1">
      <alignment horizontal="center" vertical="center"/>
      <protection/>
    </xf>
    <xf numFmtId="0" fontId="72" fillId="18" borderId="100" xfId="0" applyFont="1" applyFill="1" applyBorder="1" applyAlignment="1" applyProtection="1">
      <alignment horizontal="center" vertical="center"/>
      <protection/>
    </xf>
    <xf numFmtId="0" fontId="72" fillId="18" borderId="94" xfId="0" applyFont="1" applyFill="1" applyBorder="1" applyAlignment="1" applyProtection="1">
      <alignment horizontal="center" vertical="center"/>
      <protection/>
    </xf>
    <xf numFmtId="0" fontId="72" fillId="18" borderId="95" xfId="0" applyFont="1" applyFill="1" applyBorder="1" applyAlignment="1" applyProtection="1">
      <alignment horizontal="center" vertical="center"/>
      <protection/>
    </xf>
    <xf numFmtId="0" fontId="72" fillId="18" borderId="96" xfId="0" applyFont="1" applyFill="1" applyBorder="1" applyAlignment="1" applyProtection="1">
      <alignment horizontal="center" vertical="center"/>
      <protection/>
    </xf>
    <xf numFmtId="0" fontId="72" fillId="18" borderId="93" xfId="0" applyFont="1" applyFill="1" applyBorder="1" applyAlignment="1" applyProtection="1">
      <alignment horizontal="center" vertical="center"/>
      <protection/>
    </xf>
    <xf numFmtId="0" fontId="70" fillId="18" borderId="98" xfId="0" applyFont="1" applyFill="1" applyBorder="1" applyAlignment="1" applyProtection="1">
      <alignment horizontal="center" vertical="center" wrapText="1"/>
      <protection/>
    </xf>
    <xf numFmtId="0" fontId="70" fillId="18" borderId="99" xfId="0" applyFont="1" applyFill="1" applyBorder="1" applyAlignment="1" applyProtection="1">
      <alignment horizontal="center" vertical="center" wrapText="1"/>
      <protection/>
    </xf>
    <xf numFmtId="0" fontId="70" fillId="18" borderId="100" xfId="0" applyFont="1" applyFill="1" applyBorder="1" applyAlignment="1" applyProtection="1">
      <alignment horizontal="center" vertical="center" wrapText="1"/>
      <protection/>
    </xf>
    <xf numFmtId="0" fontId="70" fillId="18" borderId="97" xfId="0" applyFont="1" applyFill="1" applyBorder="1" applyAlignment="1" applyProtection="1">
      <alignment horizontal="center" vertical="center" wrapText="1"/>
      <protection/>
    </xf>
    <xf numFmtId="0" fontId="70" fillId="18" borderId="0" xfId="0" applyFont="1" applyFill="1" applyBorder="1" applyAlignment="1" applyProtection="1">
      <alignment horizontal="center" vertical="center" wrapText="1"/>
      <protection/>
    </xf>
    <xf numFmtId="0" fontId="70" fillId="18" borderId="93" xfId="0" applyFont="1" applyFill="1" applyBorder="1" applyAlignment="1" applyProtection="1">
      <alignment horizontal="center" vertical="center" wrapText="1"/>
      <protection/>
    </xf>
    <xf numFmtId="0" fontId="70" fillId="18" borderId="94" xfId="0" applyFont="1" applyFill="1" applyBorder="1" applyAlignment="1" applyProtection="1">
      <alignment horizontal="center" vertical="center" wrapText="1"/>
      <protection/>
    </xf>
    <xf numFmtId="0" fontId="70" fillId="18" borderId="95" xfId="0" applyFont="1" applyFill="1" applyBorder="1" applyAlignment="1" applyProtection="1">
      <alignment horizontal="center" vertical="center" wrapText="1"/>
      <protection/>
    </xf>
    <xf numFmtId="0" fontId="70" fillId="18" borderId="96" xfId="0" applyFont="1" applyFill="1" applyBorder="1" applyAlignment="1" applyProtection="1">
      <alignment horizontal="center" vertical="center" wrapText="1"/>
      <protection/>
    </xf>
    <xf numFmtId="0" fontId="2" fillId="18" borderId="100" xfId="0" applyFont="1" applyFill="1" applyBorder="1" applyAlignment="1" applyProtection="1">
      <alignment horizontal="center" vertical="center"/>
      <protection/>
    </xf>
    <xf numFmtId="0" fontId="2" fillId="18" borderId="99" xfId="0" applyFont="1" applyFill="1" applyBorder="1" applyAlignment="1" applyProtection="1">
      <alignment horizontal="center" vertical="center"/>
      <protection/>
    </xf>
    <xf numFmtId="0" fontId="2" fillId="18" borderId="98" xfId="0" applyFont="1" applyFill="1" applyBorder="1" applyAlignment="1" applyProtection="1">
      <alignment horizontal="center" vertical="center"/>
      <protection/>
    </xf>
    <xf numFmtId="0" fontId="2" fillId="18" borderId="97" xfId="0" applyFont="1" applyFill="1" applyBorder="1" applyAlignment="1" applyProtection="1">
      <alignment horizontal="center" vertical="center"/>
      <protection/>
    </xf>
    <xf numFmtId="0" fontId="2" fillId="18" borderId="93" xfId="0" applyFont="1" applyFill="1" applyBorder="1" applyAlignment="1" applyProtection="1">
      <alignment horizontal="center" vertical="center"/>
      <protection/>
    </xf>
    <xf numFmtId="0" fontId="2" fillId="18" borderId="94" xfId="0" applyFont="1" applyFill="1" applyBorder="1" applyAlignment="1" applyProtection="1">
      <alignment horizontal="center" vertical="center"/>
      <protection/>
    </xf>
    <xf numFmtId="0" fontId="2" fillId="18" borderId="95" xfId="0" applyFont="1" applyFill="1" applyBorder="1" applyAlignment="1" applyProtection="1">
      <alignment horizontal="center" vertical="center"/>
      <protection/>
    </xf>
    <xf numFmtId="0" fontId="2" fillId="18" borderId="96" xfId="0" applyFont="1" applyFill="1" applyBorder="1" applyAlignment="1" applyProtection="1">
      <alignment horizontal="center" vertical="center"/>
      <protection/>
    </xf>
    <xf numFmtId="0" fontId="2" fillId="18" borderId="0" xfId="0" applyFont="1" applyFill="1" applyBorder="1" applyAlignment="1" applyProtection="1">
      <alignment horizontal="center" vertical="center"/>
      <protection/>
    </xf>
    <xf numFmtId="0" fontId="11" fillId="0" borderId="62" xfId="0" applyFont="1" applyFill="1" applyBorder="1" applyAlignment="1" applyProtection="1" quotePrefix="1">
      <alignment horizontal="left"/>
      <protection locked="0"/>
    </xf>
    <xf numFmtId="0" fontId="19" fillId="18" borderId="91" xfId="0" applyFont="1" applyFill="1" applyBorder="1" applyAlignment="1" applyProtection="1">
      <alignment horizontal="center"/>
      <protection/>
    </xf>
    <xf numFmtId="0" fontId="20" fillId="0" borderId="92" xfId="0" applyFont="1" applyBorder="1" applyAlignment="1" applyProtection="1">
      <alignment/>
      <protection/>
    </xf>
    <xf numFmtId="0" fontId="20" fillId="0" borderId="90" xfId="0" applyFont="1" applyBorder="1" applyAlignment="1" applyProtection="1">
      <alignment/>
      <protection/>
    </xf>
    <xf numFmtId="0" fontId="17" fillId="18" borderId="91" xfId="0" applyFont="1" applyFill="1" applyBorder="1" applyAlignment="1" applyProtection="1">
      <alignment horizontal="center"/>
      <protection/>
    </xf>
    <xf numFmtId="0" fontId="0" fillId="0" borderId="92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70" fillId="18" borderId="91" xfId="0" applyFont="1" applyFill="1" applyBorder="1" applyAlignment="1" applyProtection="1">
      <alignment horizontal="center" vertical="center"/>
      <protection/>
    </xf>
    <xf numFmtId="0" fontId="70" fillId="18" borderId="92" xfId="0" applyFont="1" applyFill="1" applyBorder="1" applyAlignment="1" applyProtection="1">
      <alignment horizontal="center" vertical="center"/>
      <protection/>
    </xf>
    <xf numFmtId="0" fontId="70" fillId="18" borderId="90" xfId="0" applyFont="1" applyFill="1" applyBorder="1" applyAlignment="1" applyProtection="1">
      <alignment horizontal="center" vertical="center"/>
      <protection/>
    </xf>
    <xf numFmtId="0" fontId="15" fillId="18" borderId="91" xfId="0" applyFont="1" applyFill="1" applyBorder="1" applyAlignment="1" applyProtection="1">
      <alignment horizontal="center"/>
      <protection/>
    </xf>
    <xf numFmtId="0" fontId="15" fillId="18" borderId="92" xfId="0" applyFont="1" applyFill="1" applyBorder="1" applyAlignment="1" applyProtection="1">
      <alignment horizontal="center"/>
      <protection/>
    </xf>
    <xf numFmtId="0" fontId="15" fillId="18" borderId="90" xfId="0" applyFont="1" applyFill="1" applyBorder="1" applyAlignment="1" applyProtection="1">
      <alignment horizontal="center"/>
      <protection/>
    </xf>
    <xf numFmtId="0" fontId="17" fillId="18" borderId="92" xfId="0" applyFont="1" applyFill="1" applyBorder="1" applyAlignment="1" applyProtection="1">
      <alignment horizontal="center"/>
      <protection/>
    </xf>
    <xf numFmtId="0" fontId="17" fillId="18" borderId="90" xfId="0" applyFont="1" applyFill="1" applyBorder="1" applyAlignment="1" applyProtection="1">
      <alignment horizontal="center"/>
      <protection/>
    </xf>
    <xf numFmtId="0" fontId="48" fillId="18" borderId="91" xfId="0" applyFont="1" applyFill="1" applyBorder="1" applyAlignment="1" applyProtection="1">
      <alignment horizontal="center"/>
      <protection/>
    </xf>
    <xf numFmtId="0" fontId="48" fillId="18" borderId="92" xfId="0" applyFont="1" applyFill="1" applyBorder="1" applyAlignment="1" applyProtection="1">
      <alignment horizontal="center"/>
      <protection/>
    </xf>
    <xf numFmtId="0" fontId="48" fillId="18" borderId="90" xfId="0" applyFont="1" applyFill="1" applyBorder="1" applyAlignment="1" applyProtection="1">
      <alignment horizontal="center"/>
      <protection/>
    </xf>
    <xf numFmtId="0" fontId="58" fillId="18" borderId="0" xfId="0" applyFont="1" applyFill="1" applyBorder="1" applyAlignment="1" applyProtection="1">
      <alignment horizontal="center" vertical="center" wrapText="1"/>
      <protection/>
    </xf>
    <xf numFmtId="0" fontId="58" fillId="18" borderId="99" xfId="0" applyFont="1" applyFill="1" applyBorder="1" applyAlignment="1" applyProtection="1">
      <alignment horizontal="center" vertical="center" wrapText="1"/>
      <protection/>
    </xf>
    <xf numFmtId="0" fontId="47" fillId="0" borderId="78" xfId="0" applyFont="1" applyFill="1" applyBorder="1" applyAlignment="1" applyProtection="1">
      <alignment horizontal="center" vertical="distributed" textRotation="180"/>
      <protection locked="0"/>
    </xf>
    <xf numFmtId="0" fontId="47" fillId="0" borderId="71" xfId="0" applyFont="1" applyFill="1" applyBorder="1" applyAlignment="1" applyProtection="1">
      <alignment horizontal="center" vertical="distributed" textRotation="180"/>
      <protection locked="0"/>
    </xf>
    <xf numFmtId="0" fontId="47" fillId="0" borderId="8" xfId="0" applyFont="1" applyFill="1" applyBorder="1" applyAlignment="1" applyProtection="1">
      <alignment horizontal="center" vertical="distributed" textRotation="180"/>
      <protection locked="0"/>
    </xf>
    <xf numFmtId="0" fontId="47" fillId="0" borderId="14" xfId="0" applyFont="1" applyFill="1" applyBorder="1" applyAlignment="1" applyProtection="1">
      <alignment horizontal="center" vertical="distributed" textRotation="180"/>
      <protection locked="0"/>
    </xf>
    <xf numFmtId="0" fontId="47" fillId="0" borderId="46" xfId="0" applyFont="1" applyFill="1" applyBorder="1" applyAlignment="1" applyProtection="1">
      <alignment horizontal="center" vertical="distributed" textRotation="180"/>
      <protection locked="0"/>
    </xf>
    <xf numFmtId="0" fontId="47" fillId="0" borderId="38" xfId="0" applyFont="1" applyFill="1" applyBorder="1" applyAlignment="1" applyProtection="1">
      <alignment horizontal="center" vertical="distributed" textRotation="180"/>
      <protection locked="0"/>
    </xf>
    <xf numFmtId="0" fontId="30" fillId="0" borderId="14" xfId="0" applyFont="1" applyFill="1" applyBorder="1" applyAlignment="1" applyProtection="1">
      <alignment horizontal="left" vertical="center" textRotation="180"/>
      <protection locked="0"/>
    </xf>
    <xf numFmtId="0" fontId="30" fillId="0" borderId="46" xfId="0" applyFont="1" applyFill="1" applyBorder="1" applyAlignment="1" applyProtection="1">
      <alignment horizontal="left" vertical="center" textRotation="180"/>
      <protection locked="0"/>
    </xf>
    <xf numFmtId="0" fontId="30" fillId="0" borderId="38" xfId="0" applyFont="1" applyFill="1" applyBorder="1" applyAlignment="1" applyProtection="1">
      <alignment horizontal="left" vertical="center" textRotation="180"/>
      <protection locked="0"/>
    </xf>
    <xf numFmtId="0" fontId="47" fillId="0" borderId="1" xfId="0" applyFont="1" applyFill="1" applyBorder="1" applyAlignment="1" applyProtection="1">
      <alignment horizontal="center" vertical="distributed" textRotation="180"/>
      <protection locked="0"/>
    </xf>
    <xf numFmtId="0" fontId="47" fillId="0" borderId="29" xfId="0" applyFont="1" applyFill="1" applyBorder="1" applyAlignment="1" applyProtection="1">
      <alignment horizontal="center" vertical="distributed" textRotation="180"/>
      <protection locked="0"/>
    </xf>
    <xf numFmtId="0" fontId="47" fillId="5" borderId="3" xfId="0" applyFont="1" applyFill="1" applyBorder="1" applyAlignment="1" applyProtection="1">
      <alignment horizontal="center" vertical="distributed" textRotation="180"/>
      <protection locked="0"/>
    </xf>
    <xf numFmtId="0" fontId="47" fillId="5" borderId="1" xfId="0" applyFont="1" applyFill="1" applyBorder="1" applyAlignment="1" applyProtection="1">
      <alignment horizontal="center" vertical="distributed" textRotation="180"/>
      <protection locked="0"/>
    </xf>
    <xf numFmtId="0" fontId="47" fillId="5" borderId="29" xfId="0" applyFont="1" applyFill="1" applyBorder="1" applyAlignment="1" applyProtection="1">
      <alignment horizontal="center" vertical="distributed" textRotation="180"/>
      <protection locked="0"/>
    </xf>
    <xf numFmtId="0" fontId="30" fillId="0" borderId="25" xfId="0" applyFont="1" applyFill="1" applyBorder="1" applyAlignment="1" applyProtection="1">
      <alignment horizontal="right" vertical="distributed" textRotation="180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30" fillId="0" borderId="3" xfId="0" applyFont="1" applyFill="1" applyBorder="1" applyAlignment="1" applyProtection="1">
      <alignment horizontal="center" vertical="center" textRotation="180"/>
      <protection locked="0"/>
    </xf>
    <xf numFmtId="0" fontId="30" fillId="0" borderId="1" xfId="0" applyFont="1" applyFill="1" applyBorder="1" applyAlignment="1" applyProtection="1">
      <alignment horizontal="center" vertical="center" textRotation="180"/>
      <protection locked="0"/>
    </xf>
    <xf numFmtId="0" fontId="30" fillId="0" borderId="8" xfId="0" applyFont="1" applyFill="1" applyBorder="1" applyAlignment="1" applyProtection="1">
      <alignment horizontal="center" vertical="center" textRotation="180"/>
      <protection locked="0"/>
    </xf>
    <xf numFmtId="0" fontId="26" fillId="2" borderId="101" xfId="0" applyFont="1" applyFill="1" applyBorder="1" applyAlignment="1" applyProtection="1">
      <alignment horizontal="center" vertical="center"/>
      <protection locked="0"/>
    </xf>
    <xf numFmtId="0" fontId="26" fillId="2" borderId="102" xfId="0" applyFont="1" applyFill="1" applyBorder="1" applyAlignment="1" applyProtection="1">
      <alignment horizontal="center" vertical="center"/>
      <protection locked="0"/>
    </xf>
    <xf numFmtId="0" fontId="26" fillId="2" borderId="101" xfId="0" applyFont="1" applyFill="1" applyBorder="1" applyAlignment="1" applyProtection="1">
      <alignment horizontal="center" vertical="center"/>
      <protection/>
    </xf>
    <xf numFmtId="0" fontId="26" fillId="2" borderId="102" xfId="0" applyFont="1" applyFill="1" applyBorder="1" applyAlignment="1" applyProtection="1">
      <alignment horizontal="center" vertical="center"/>
      <protection/>
    </xf>
    <xf numFmtId="204" fontId="11" fillId="0" borderId="26" xfId="0" applyNumberFormat="1" applyFont="1" applyFill="1" applyBorder="1" applyAlignment="1" applyProtection="1">
      <alignment horizontal="center" vertical="center"/>
      <protection/>
    </xf>
    <xf numFmtId="204" fontId="11" fillId="0" borderId="31" xfId="0" applyNumberFormat="1" applyFont="1" applyFill="1" applyBorder="1" applyAlignment="1" applyProtection="1">
      <alignment horizontal="center" vertical="center"/>
      <protection/>
    </xf>
    <xf numFmtId="204" fontId="11" fillId="0" borderId="11" xfId="0" applyNumberFormat="1" applyFont="1" applyFill="1" applyBorder="1" applyAlignment="1" applyProtection="1">
      <alignment horizontal="center" vertical="center"/>
      <protection/>
    </xf>
    <xf numFmtId="204" fontId="11" fillId="0" borderId="85" xfId="0" applyNumberFormat="1" applyFont="1" applyFill="1" applyBorder="1" applyAlignment="1" applyProtection="1">
      <alignment horizontal="center" vertical="center"/>
      <protection/>
    </xf>
    <xf numFmtId="177" fontId="12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2" fillId="0" borderId="103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204" fontId="12" fillId="0" borderId="10" xfId="0" applyNumberFormat="1" applyFont="1" applyFill="1" applyBorder="1" applyAlignment="1" applyProtection="1">
      <alignment horizontal="center" vertical="center"/>
      <protection hidden="1"/>
    </xf>
    <xf numFmtId="204" fontId="0" fillId="0" borderId="41" xfId="0" applyNumberFormat="1" applyFill="1" applyBorder="1" applyAlignment="1">
      <alignment/>
    </xf>
    <xf numFmtId="204" fontId="0" fillId="0" borderId="39" xfId="0" applyNumberFormat="1" applyFill="1" applyBorder="1" applyAlignment="1">
      <alignment/>
    </xf>
    <xf numFmtId="0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NumberFormat="1" applyFill="1" applyBorder="1" applyAlignment="1">
      <alignment/>
    </xf>
    <xf numFmtId="0" fontId="0" fillId="0" borderId="105" xfId="0" applyNumberFormat="1" applyFill="1" applyBorder="1" applyAlignment="1">
      <alignment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37" xfId="0" applyNumberFormat="1" applyFont="1" applyFill="1" applyBorder="1" applyAlignment="1" applyProtection="1">
      <alignment horizontal="left" vertical="center"/>
      <protection locked="0"/>
    </xf>
    <xf numFmtId="0" fontId="7" fillId="0" borderId="43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NumberFormat="1" applyFill="1" applyBorder="1" applyAlignment="1">
      <alignment/>
    </xf>
    <xf numFmtId="0" fontId="0" fillId="0" borderId="45" xfId="0" applyNumberFormat="1" applyFill="1" applyBorder="1" applyAlignment="1">
      <alignment/>
    </xf>
    <xf numFmtId="204" fontId="11" fillId="0" borderId="10" xfId="0" applyNumberFormat="1" applyFont="1" applyFill="1" applyBorder="1" applyAlignment="1" applyProtection="1">
      <alignment horizontal="center" vertical="center"/>
      <protection/>
    </xf>
    <xf numFmtId="204" fontId="11" fillId="0" borderId="39" xfId="0" applyNumberFormat="1" applyFont="1" applyFill="1" applyBorder="1" applyAlignment="1" applyProtection="1">
      <alignment horizontal="center" vertical="center"/>
      <protection/>
    </xf>
    <xf numFmtId="177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>
      <alignment/>
    </xf>
    <xf numFmtId="0" fontId="13" fillId="0" borderId="4" xfId="0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35" xfId="0" applyFont="1" applyFill="1" applyBorder="1" applyAlignment="1" applyProtection="1">
      <alignment horizontal="left" vertical="center"/>
      <protection/>
    </xf>
    <xf numFmtId="0" fontId="0" fillId="0" borderId="35" xfId="0" applyFill="1" applyBorder="1" applyAlignment="1">
      <alignment/>
    </xf>
    <xf numFmtId="0" fontId="13" fillId="0" borderId="0" xfId="0" applyFont="1" applyFill="1" applyBorder="1" applyAlignment="1" applyProtection="1">
      <alignment horizontal="right" vertical="center"/>
      <protection/>
    </xf>
    <xf numFmtId="14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/>
    </xf>
    <xf numFmtId="0" fontId="22" fillId="3" borderId="37" xfId="0" applyFont="1" applyFill="1" applyBorder="1" applyAlignment="1" applyProtection="1">
      <alignment horizontal="left"/>
      <protection locked="0"/>
    </xf>
    <xf numFmtId="0" fontId="22" fillId="3" borderId="18" xfId="0" applyFont="1" applyFill="1" applyBorder="1" applyAlignment="1" applyProtection="1">
      <alignment horizontal="left"/>
      <protection locked="0"/>
    </xf>
    <xf numFmtId="0" fontId="22" fillId="3" borderId="19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>
      <alignment/>
    </xf>
    <xf numFmtId="0" fontId="0" fillId="0" borderId="85" xfId="0" applyFill="1" applyBorder="1" applyAlignment="1">
      <alignment/>
    </xf>
    <xf numFmtId="0" fontId="10" fillId="0" borderId="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68" fillId="4" borderId="0" xfId="18" applyFont="1" applyFill="1" applyAlignment="1" applyProtection="1">
      <alignment horizontal="center" vertical="center"/>
      <protection locked="0"/>
    </xf>
    <xf numFmtId="0" fontId="67" fillId="4" borderId="0" xfId="18" applyFont="1" applyFill="1" applyAlignment="1" applyProtection="1">
      <alignment horizontal="center" vertical="center"/>
      <protection locked="0"/>
    </xf>
    <xf numFmtId="0" fontId="65" fillId="18" borderId="106" xfId="0" applyFont="1" applyFill="1" applyBorder="1" applyAlignment="1" applyProtection="1">
      <alignment horizontal="center" vertical="center"/>
      <protection locked="0"/>
    </xf>
    <xf numFmtId="0" fontId="65" fillId="18" borderId="107" xfId="0" applyFont="1" applyFill="1" applyBorder="1" applyAlignment="1" applyProtection="1">
      <alignment horizontal="center" vertical="center"/>
      <protection locked="0"/>
    </xf>
    <xf numFmtId="0" fontId="65" fillId="18" borderId="108" xfId="0" applyFont="1" applyFill="1" applyBorder="1" applyAlignment="1" applyProtection="1">
      <alignment horizontal="center" vertical="center"/>
      <protection locked="0"/>
    </xf>
    <xf numFmtId="0" fontId="64" fillId="3" borderId="0" xfId="18" applyFont="1" applyFill="1" applyBorder="1" applyAlignment="1" applyProtection="1">
      <alignment horizontal="center"/>
      <protection locked="0"/>
    </xf>
    <xf numFmtId="0" fontId="42" fillId="2" borderId="3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29" xfId="0" applyFont="1" applyFill="1" applyBorder="1" applyAlignment="1" applyProtection="1">
      <alignment horizontal="center" vertical="center"/>
      <protection locked="0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22" fillId="3" borderId="21" xfId="0" applyFont="1" applyFill="1" applyBorder="1" applyAlignment="1" applyProtection="1">
      <alignment horizontal="center" vertical="center"/>
      <protection locked="0"/>
    </xf>
    <xf numFmtId="0" fontId="17" fillId="3" borderId="78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26" fillId="2" borderId="34" xfId="0" applyFont="1" applyFill="1" applyBorder="1" applyAlignment="1" applyProtection="1">
      <alignment horizontal="center" vertical="center"/>
      <protection locked="0"/>
    </xf>
    <xf numFmtId="0" fontId="26" fillId="2" borderId="62" xfId="0" applyFont="1" applyFill="1" applyBorder="1" applyAlignment="1" applyProtection="1">
      <alignment horizontal="center" vertical="center"/>
      <protection locked="0"/>
    </xf>
    <xf numFmtId="0" fontId="26" fillId="2" borderId="87" xfId="0" applyFont="1" applyFill="1" applyBorder="1" applyAlignment="1" applyProtection="1">
      <alignment horizontal="center" vertical="center"/>
      <protection locked="0"/>
    </xf>
    <xf numFmtId="0" fontId="26" fillId="2" borderId="79" xfId="0" applyFont="1" applyFill="1" applyBorder="1" applyAlignment="1" applyProtection="1">
      <alignment horizontal="center" vertical="center"/>
      <protection locked="0"/>
    </xf>
    <xf numFmtId="0" fontId="26" fillId="2" borderId="77" xfId="0" applyFont="1" applyFill="1" applyBorder="1" applyAlignment="1" applyProtection="1">
      <alignment horizontal="center" vertical="center"/>
      <protection locked="0"/>
    </xf>
    <xf numFmtId="0" fontId="26" fillId="2" borderId="88" xfId="0" applyFont="1" applyFill="1" applyBorder="1" applyAlignment="1" applyProtection="1">
      <alignment horizontal="center" vertical="center"/>
      <protection locked="0"/>
    </xf>
    <xf numFmtId="0" fontId="26" fillId="2" borderId="62" xfId="0" applyFont="1" applyFill="1" applyBorder="1" applyAlignment="1" applyProtection="1">
      <alignment horizontal="center" vertical="center"/>
      <protection/>
    </xf>
    <xf numFmtId="0" fontId="26" fillId="2" borderId="77" xfId="0" applyFont="1" applyFill="1" applyBorder="1" applyAlignment="1" applyProtection="1">
      <alignment horizontal="center" vertical="center"/>
      <protection/>
    </xf>
    <xf numFmtId="0" fontId="26" fillId="2" borderId="66" xfId="0" applyFont="1" applyFill="1" applyBorder="1" applyAlignment="1" applyProtection="1">
      <alignment horizontal="center" vertical="center"/>
      <protection/>
    </xf>
    <xf numFmtId="0" fontId="26" fillId="2" borderId="81" xfId="0" applyFont="1" applyFill="1" applyBorder="1" applyAlignment="1" applyProtection="1">
      <alignment horizontal="center" vertical="center"/>
      <protection locked="0"/>
    </xf>
    <xf numFmtId="1" fontId="53" fillId="3" borderId="1" xfId="18" applyNumberFormat="1" applyFont="1" applyFill="1" applyBorder="1" applyAlignment="1" applyProtection="1">
      <alignment horizontal="center" vertical="center"/>
      <protection locked="0"/>
    </xf>
    <xf numFmtId="1" fontId="53" fillId="3" borderId="0" xfId="18" applyNumberFormat="1" applyFont="1" applyFill="1" applyBorder="1" applyAlignment="1" applyProtection="1">
      <alignment horizontal="center" vertical="center"/>
      <protection locked="0"/>
    </xf>
    <xf numFmtId="0" fontId="26" fillId="2" borderId="86" xfId="0" applyFont="1" applyFill="1" applyBorder="1" applyAlignment="1" applyProtection="1">
      <alignment horizontal="center" vertical="center"/>
      <protection locked="0"/>
    </xf>
    <xf numFmtId="0" fontId="26" fillId="2" borderId="66" xfId="0" applyFont="1" applyFill="1" applyBorder="1" applyAlignment="1" applyProtection="1">
      <alignment horizontal="center" vertical="center"/>
      <protection locked="0"/>
    </xf>
    <xf numFmtId="0" fontId="22" fillId="3" borderId="29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17" fillId="3" borderId="71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14" fontId="22" fillId="3" borderId="37" xfId="0" applyNumberFormat="1" applyFont="1" applyFill="1" applyBorder="1" applyAlignment="1" applyProtection="1">
      <alignment horizontal="center" vertical="center"/>
      <protection/>
    </xf>
    <xf numFmtId="14" fontId="22" fillId="3" borderId="19" xfId="0" applyNumberFormat="1" applyFont="1" applyFill="1" applyBorder="1" applyAlignment="1" applyProtection="1">
      <alignment horizontal="center" vertical="center"/>
      <protection/>
    </xf>
    <xf numFmtId="0" fontId="53" fillId="7" borderId="0" xfId="18" applyFont="1" applyFill="1" applyBorder="1" applyAlignment="1" applyProtection="1">
      <alignment horizontal="center" vertical="center"/>
      <protection locked="0"/>
    </xf>
    <xf numFmtId="0" fontId="22" fillId="3" borderId="37" xfId="0" applyFont="1" applyFill="1" applyBorder="1" applyAlignment="1" applyProtection="1">
      <alignment horizontal="center" vertical="center"/>
      <protection/>
    </xf>
    <xf numFmtId="0" fontId="22" fillId="3" borderId="19" xfId="0" applyFont="1" applyFill="1" applyBorder="1" applyAlignment="1" applyProtection="1">
      <alignment horizontal="center" vertical="center"/>
      <protection/>
    </xf>
    <xf numFmtId="0" fontId="33" fillId="16" borderId="109" xfId="0" applyFont="1" applyFill="1" applyBorder="1" applyAlignment="1" applyProtection="1">
      <alignment horizontal="center" vertical="center"/>
      <protection locked="0"/>
    </xf>
    <xf numFmtId="0" fontId="33" fillId="16" borderId="110" xfId="0" applyFont="1" applyFill="1" applyBorder="1" applyAlignment="1" applyProtection="1">
      <alignment horizontal="center" vertical="center"/>
      <protection locked="0"/>
    </xf>
    <xf numFmtId="0" fontId="33" fillId="16" borderId="111" xfId="0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85" xfId="0" applyNumberFormat="1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112" xfId="0" applyFont="1" applyFill="1" applyBorder="1" applyAlignment="1" applyProtection="1">
      <alignment horizontal="center" vertical="center"/>
      <protection/>
    </xf>
    <xf numFmtId="0" fontId="2" fillId="0" borderId="11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44" xfId="0" applyFont="1" applyFill="1" applyBorder="1" applyAlignment="1" applyProtection="1">
      <alignment horizontal="left" vertical="center"/>
      <protection locked="0"/>
    </xf>
    <xf numFmtId="0" fontId="9" fillId="0" borderId="45" xfId="0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hidden="1"/>
    </xf>
    <xf numFmtId="0" fontId="8" fillId="0" borderId="20" xfId="0" applyNumberFormat="1" applyFont="1" applyFill="1" applyBorder="1" applyAlignment="1" applyProtection="1">
      <alignment horizontal="left" vertical="center"/>
      <protection hidden="1"/>
    </xf>
    <xf numFmtId="0" fontId="8" fillId="0" borderId="21" xfId="0" applyNumberFormat="1" applyFont="1" applyFill="1" applyBorder="1" applyAlignment="1" applyProtection="1">
      <alignment horizontal="left" vertical="center"/>
      <protection hidden="1"/>
    </xf>
    <xf numFmtId="14" fontId="28" fillId="0" borderId="35" xfId="0" applyNumberFormat="1" applyFont="1" applyFill="1" applyBorder="1" applyAlignment="1" applyProtection="1">
      <alignment horizontal="left" vertical="center"/>
      <protection/>
    </xf>
    <xf numFmtId="14" fontId="28" fillId="0" borderId="36" xfId="0" applyNumberFormat="1" applyFont="1" applyFill="1" applyBorder="1" applyAlignment="1" applyProtection="1">
      <alignment horizontal="left" vertical="center"/>
      <protection/>
    </xf>
    <xf numFmtId="14" fontId="28" fillId="0" borderId="23" xfId="0" applyNumberFormat="1" applyFont="1" applyFill="1" applyBorder="1" applyAlignment="1" applyProtection="1">
      <alignment horizontal="left" vertical="center"/>
      <protection/>
    </xf>
    <xf numFmtId="14" fontId="28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 textRotation="90"/>
      <protection hidden="1"/>
    </xf>
    <xf numFmtId="0" fontId="0" fillId="0" borderId="38" xfId="0" applyFont="1" applyFill="1" applyBorder="1" applyAlignment="1" applyProtection="1">
      <alignment horizontal="center" vertical="center" textRotation="90"/>
      <protection hidden="1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29" xfId="0" applyNumberFormat="1" applyFont="1" applyFill="1" applyBorder="1" applyAlignment="1" applyProtection="1">
      <alignment horizontal="right" vertical="center"/>
      <protection hidden="1"/>
    </xf>
    <xf numFmtId="0" fontId="8" fillId="0" borderId="20" xfId="0" applyNumberFormat="1" applyFont="1" applyFill="1" applyBorder="1" applyAlignment="1" applyProtection="1">
      <alignment horizontal="right" vertical="center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41" xfId="0" applyFont="1" applyFill="1" applyBorder="1" applyAlignment="1" applyProtection="1">
      <alignment horizontal="center" vertical="center" wrapText="1"/>
      <protection hidden="1"/>
    </xf>
    <xf numFmtId="0" fontId="13" fillId="0" borderId="39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14" fontId="28" fillId="0" borderId="4" xfId="0" applyNumberFormat="1" applyFont="1" applyFill="1" applyBorder="1" applyAlignment="1" applyProtection="1">
      <alignment horizontal="left" vertical="center"/>
      <protection/>
    </xf>
    <xf numFmtId="0" fontId="28" fillId="0" borderId="4" xfId="0" applyFont="1" applyFill="1" applyBorder="1" applyAlignment="1" applyProtection="1">
      <alignment horizontal="left" vertical="center"/>
      <protection/>
    </xf>
    <xf numFmtId="0" fontId="28" fillId="0" borderId="23" xfId="0" applyFont="1" applyFill="1" applyBorder="1" applyAlignment="1" applyProtection="1">
      <alignment horizontal="left" vertical="center"/>
      <protection/>
    </xf>
    <xf numFmtId="0" fontId="28" fillId="0" borderId="3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41" xfId="0" applyNumberFormat="1" applyFont="1" applyFill="1" applyBorder="1" applyAlignment="1" applyProtection="1">
      <alignment horizontal="center" vertical="center"/>
      <protection hidden="1"/>
    </xf>
    <xf numFmtId="0" fontId="28" fillId="0" borderId="39" xfId="0" applyNumberFormat="1" applyFont="1" applyFill="1" applyBorder="1" applyAlignment="1" applyProtection="1">
      <alignment horizontal="center" vertical="center"/>
      <protection hidden="1"/>
    </xf>
    <xf numFmtId="2" fontId="28" fillId="0" borderId="26" xfId="0" applyNumberFormat="1" applyFont="1" applyFill="1" applyBorder="1" applyAlignment="1" applyProtection="1">
      <alignment horizontal="center" vertical="center"/>
      <protection hidden="1"/>
    </xf>
    <xf numFmtId="2" fontId="28" fillId="0" borderId="5" xfId="0" applyNumberFormat="1" applyFont="1" applyFill="1" applyBorder="1" applyAlignment="1" applyProtection="1">
      <alignment horizontal="center" vertical="center"/>
      <protection hidden="1"/>
    </xf>
    <xf numFmtId="2" fontId="28" fillId="0" borderId="28" xfId="0" applyNumberFormat="1" applyFont="1" applyFill="1" applyBorder="1" applyAlignment="1" applyProtection="1">
      <alignment horizontal="center" vertical="center"/>
      <protection hidden="1"/>
    </xf>
    <xf numFmtId="2" fontId="28" fillId="0" borderId="2" xfId="0" applyNumberFormat="1" applyFont="1" applyFill="1" applyBorder="1" applyAlignment="1" applyProtection="1">
      <alignment horizontal="center" vertical="center"/>
      <protection hidden="1"/>
    </xf>
    <xf numFmtId="2" fontId="28" fillId="0" borderId="31" xfId="0" applyNumberFormat="1" applyFont="1" applyFill="1" applyBorder="1" applyAlignment="1" applyProtection="1">
      <alignment horizontal="center" vertical="center"/>
      <protection hidden="1"/>
    </xf>
    <xf numFmtId="2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28" fillId="0" borderId="3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8" fillId="0" borderId="1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4" fontId="22" fillId="3" borderId="3" xfId="0" applyNumberFormat="1" applyFont="1" applyFill="1" applyBorder="1" applyAlignment="1" applyProtection="1">
      <alignment horizontal="center" vertical="center"/>
      <protection/>
    </xf>
    <xf numFmtId="14" fontId="22" fillId="3" borderId="5" xfId="0" applyNumberFormat="1" applyFont="1" applyFill="1" applyBorder="1" applyAlignment="1" applyProtection="1">
      <alignment horizontal="center" vertical="center"/>
      <protection/>
    </xf>
    <xf numFmtId="0" fontId="8" fillId="5" borderId="37" xfId="0" applyNumberFormat="1" applyFont="1" applyFill="1" applyBorder="1" applyAlignment="1" applyProtection="1">
      <alignment horizontal="center" vertical="center"/>
      <protection/>
    </xf>
    <xf numFmtId="0" fontId="8" fillId="5" borderId="19" xfId="0" applyNumberFormat="1" applyFont="1" applyFill="1" applyBorder="1" applyAlignment="1" applyProtection="1">
      <alignment horizontal="center" vertical="center"/>
      <protection/>
    </xf>
    <xf numFmtId="0" fontId="19" fillId="3" borderId="78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22" fillId="3" borderId="21" xfId="0" applyFont="1" applyFill="1" applyBorder="1" applyAlignment="1">
      <alignment horizontal="center" vertical="center"/>
    </xf>
    <xf numFmtId="0" fontId="19" fillId="3" borderId="71" xfId="0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85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2" fontId="2" fillId="0" borderId="28" xfId="0" applyNumberFormat="1" applyFont="1" applyFill="1" applyBorder="1" applyAlignment="1" applyProtection="1">
      <alignment horizontal="center" vertical="center"/>
      <protection hidden="1"/>
    </xf>
    <xf numFmtId="2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1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4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14" fontId="3" fillId="0" borderId="35" xfId="0" applyNumberFormat="1" applyFont="1" applyFill="1" applyBorder="1" applyAlignment="1" applyProtection="1">
      <alignment horizontal="center" vertical="center"/>
      <protection/>
    </xf>
    <xf numFmtId="14" fontId="3" fillId="0" borderId="36" xfId="0" applyNumberFormat="1" applyFont="1" applyFill="1" applyBorder="1" applyAlignment="1" applyProtection="1">
      <alignment horizontal="center" vertical="center"/>
      <protection/>
    </xf>
    <xf numFmtId="14" fontId="3" fillId="0" borderId="23" xfId="0" applyNumberFormat="1" applyFont="1" applyFill="1" applyBorder="1" applyAlignment="1" applyProtection="1">
      <alignment horizontal="center" vertical="center"/>
      <protection/>
    </xf>
    <xf numFmtId="14" fontId="3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2" xfId="0" applyNumberFormat="1" applyFont="1" applyFill="1" applyBorder="1" applyAlignment="1" applyProtection="1">
      <alignment horizontal="left" vertical="center"/>
      <protection hidden="1"/>
    </xf>
    <xf numFmtId="0" fontId="12" fillId="0" borderId="20" xfId="0" applyNumberFormat="1" applyFont="1" applyFill="1" applyBorder="1" applyAlignment="1" applyProtection="1">
      <alignment horizontal="left" vertical="center"/>
      <protection hidden="1"/>
    </xf>
    <xf numFmtId="0" fontId="12" fillId="0" borderId="21" xfId="0" applyNumberFormat="1" applyFont="1" applyFill="1" applyBorder="1" applyAlignment="1" applyProtection="1">
      <alignment horizontal="left" vertical="center"/>
      <protection hidden="1"/>
    </xf>
    <xf numFmtId="0" fontId="12" fillId="0" borderId="1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29" xfId="0" applyNumberFormat="1" applyFont="1" applyFill="1" applyBorder="1" applyAlignment="1" applyProtection="1">
      <alignment horizontal="right" vertical="center"/>
      <protection hidden="1"/>
    </xf>
    <xf numFmtId="0" fontId="12" fillId="0" borderId="20" xfId="0" applyNumberFormat="1" applyFont="1" applyFill="1" applyBorder="1" applyAlignment="1" applyProtection="1">
      <alignment horizontal="right" vertical="center"/>
      <protection hidden="1"/>
    </xf>
    <xf numFmtId="0" fontId="32" fillId="0" borderId="4" xfId="0" applyNumberFormat="1" applyFont="1" applyFill="1" applyBorder="1" applyAlignment="1" applyProtection="1">
      <alignment horizontal="left" vertical="center"/>
      <protection/>
    </xf>
    <xf numFmtId="0" fontId="32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1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9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2" fontId="28" fillId="0" borderId="4" xfId="0" applyNumberFormat="1" applyFont="1" applyFill="1" applyBorder="1" applyAlignment="1" applyProtection="1">
      <alignment horizontal="center" vertical="center"/>
      <protection hidden="1"/>
    </xf>
    <xf numFmtId="2" fontId="28" fillId="0" borderId="0" xfId="0" applyNumberFormat="1" applyFont="1" applyFill="1" applyBorder="1" applyAlignment="1" applyProtection="1">
      <alignment horizontal="center" vertical="center"/>
      <protection hidden="1"/>
    </xf>
    <xf numFmtId="2" fontId="28" fillId="0" borderId="20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left" vertical="center" shrinkToFit="1"/>
      <protection/>
    </xf>
    <xf numFmtId="0" fontId="2" fillId="0" borderId="44" xfId="0" applyNumberFormat="1" applyFont="1" applyFill="1" applyBorder="1" applyAlignment="1" applyProtection="1">
      <alignment horizontal="left" vertical="center" shrinkToFit="1"/>
      <protection/>
    </xf>
    <xf numFmtId="0" fontId="2" fillId="0" borderId="45" xfId="0" applyNumberFormat="1" applyFont="1" applyFill="1" applyBorder="1" applyAlignment="1" applyProtection="1">
      <alignment horizontal="left" vertical="center" shrinkToFit="1"/>
      <protection/>
    </xf>
    <xf numFmtId="204" fontId="2" fillId="0" borderId="112" xfId="0" applyNumberFormat="1" applyFont="1" applyFill="1" applyBorder="1" applyAlignment="1" applyProtection="1">
      <alignment horizontal="center" vertical="center"/>
      <protection/>
    </xf>
    <xf numFmtId="204" fontId="2" fillId="0" borderId="113" xfId="0" applyNumberFormat="1" applyFont="1" applyFill="1" applyBorder="1" applyAlignment="1" applyProtection="1">
      <alignment horizontal="center" vertical="center"/>
      <protection/>
    </xf>
    <xf numFmtId="204" fontId="2" fillId="0" borderId="114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center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47" xfId="0" applyNumberFormat="1" applyFont="1" applyFill="1" applyBorder="1" applyAlignment="1" applyProtection="1">
      <alignment horizontal="left" vertical="center" shrinkToFit="1"/>
      <protection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22" fillId="3" borderId="3" xfId="0" applyNumberFormat="1" applyFont="1" applyFill="1" applyBorder="1" applyAlignment="1" applyProtection="1">
      <alignment horizontal="center" vertical="center"/>
      <protection/>
    </xf>
    <xf numFmtId="0" fontId="22" fillId="3" borderId="4" xfId="0" applyNumberFormat="1" applyFont="1" applyFill="1" applyBorder="1" applyAlignment="1" applyProtection="1">
      <alignment horizontal="center" vertical="center"/>
      <protection/>
    </xf>
    <xf numFmtId="0" fontId="22" fillId="3" borderId="5" xfId="0" applyNumberFormat="1" applyFont="1" applyFill="1" applyBorder="1" applyAlignment="1" applyProtection="1">
      <alignment horizontal="center" vertical="center"/>
      <protection/>
    </xf>
    <xf numFmtId="0" fontId="22" fillId="3" borderId="1" xfId="0" applyNumberFormat="1" applyFont="1" applyFill="1" applyBorder="1" applyAlignment="1" applyProtection="1">
      <alignment horizontal="center" vertical="center"/>
      <protection/>
    </xf>
    <xf numFmtId="0" fontId="22" fillId="3" borderId="0" xfId="0" applyNumberFormat="1" applyFont="1" applyFill="1" applyBorder="1" applyAlignment="1" applyProtection="1">
      <alignment horizontal="center" vertical="center"/>
      <protection/>
    </xf>
    <xf numFmtId="0" fontId="22" fillId="3" borderId="2" xfId="0" applyNumberFormat="1" applyFont="1" applyFill="1" applyBorder="1" applyAlignment="1" applyProtection="1">
      <alignment horizontal="center" vertical="center"/>
      <protection/>
    </xf>
    <xf numFmtId="0" fontId="35" fillId="0" borderId="0" xfId="18" applyFont="1" applyAlignment="1" applyProtection="1">
      <alignment horizontal="center" vertical="center"/>
      <protection locked="0"/>
    </xf>
    <xf numFmtId="0" fontId="44" fillId="4" borderId="0" xfId="18" applyFont="1" applyFill="1" applyAlignment="1" applyProtection="1">
      <alignment horizontal="center"/>
      <protection locked="0"/>
    </xf>
    <xf numFmtId="0" fontId="11" fillId="4" borderId="0" xfId="0" applyFont="1" applyFill="1" applyAlignment="1">
      <alignment horizontal="left"/>
    </xf>
    <xf numFmtId="0" fontId="33" fillId="20" borderId="109" xfId="0" applyFont="1" applyFill="1" applyBorder="1" applyAlignment="1" applyProtection="1">
      <alignment horizontal="center" vertical="center"/>
      <protection locked="0"/>
    </xf>
    <xf numFmtId="0" fontId="33" fillId="20" borderId="110" xfId="0" applyFont="1" applyFill="1" applyBorder="1" applyAlignment="1" applyProtection="1">
      <alignment horizontal="center" vertical="center"/>
      <protection locked="0"/>
    </xf>
    <xf numFmtId="0" fontId="33" fillId="20" borderId="111" xfId="0" applyFont="1" applyFill="1" applyBorder="1" applyAlignment="1" applyProtection="1">
      <alignment horizontal="center" vertical="center"/>
      <protection locked="0"/>
    </xf>
    <xf numFmtId="0" fontId="53" fillId="4" borderId="0" xfId="1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115" xfId="0" applyFont="1" applyBorder="1" applyAlignment="1" applyProtection="1">
      <alignment horizontal="center"/>
      <protection locked="0"/>
    </xf>
    <xf numFmtId="0" fontId="29" fillId="0" borderId="48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116" xfId="0" applyFont="1" applyBorder="1" applyAlignment="1" applyProtection="1">
      <alignment horizontal="center" vertical="center"/>
      <protection locked="0"/>
    </xf>
    <xf numFmtId="0" fontId="11" fillId="0" borderId="117" xfId="0" applyFont="1" applyBorder="1" applyAlignment="1" applyProtection="1">
      <alignment horizontal="center" vertical="center"/>
      <protection locked="0"/>
    </xf>
    <xf numFmtId="0" fontId="11" fillId="0" borderId="118" xfId="0" applyFont="1" applyBorder="1" applyAlignment="1" applyProtection="1">
      <alignment horizontal="center" vertical="center"/>
      <protection locked="0"/>
    </xf>
    <xf numFmtId="0" fontId="11" fillId="0" borderId="119" xfId="0" applyFont="1" applyBorder="1" applyAlignment="1" applyProtection="1">
      <alignment horizontal="center" vertical="center"/>
      <protection/>
    </xf>
    <xf numFmtId="0" fontId="11" fillId="0" borderId="120" xfId="0" applyFont="1" applyBorder="1" applyAlignment="1" applyProtection="1">
      <alignment horizontal="center" vertical="center"/>
      <protection/>
    </xf>
    <xf numFmtId="2" fontId="11" fillId="0" borderId="121" xfId="0" applyNumberFormat="1" applyFont="1" applyBorder="1" applyAlignment="1" applyProtection="1">
      <alignment horizontal="center" vertical="center"/>
      <protection/>
    </xf>
    <xf numFmtId="2" fontId="11" fillId="0" borderId="120" xfId="0" applyNumberFormat="1" applyFont="1" applyBorder="1" applyAlignment="1" applyProtection="1">
      <alignment horizontal="center" vertical="center"/>
      <protection/>
    </xf>
    <xf numFmtId="0" fontId="11" fillId="0" borderId="122" xfId="0" applyNumberFormat="1" applyFont="1" applyBorder="1" applyAlignment="1" applyProtection="1">
      <alignment horizontal="center" vertical="center"/>
      <protection locked="0"/>
    </xf>
    <xf numFmtId="0" fontId="11" fillId="0" borderId="123" xfId="0" applyNumberFormat="1" applyFont="1" applyBorder="1" applyAlignment="1" applyProtection="1">
      <alignment horizontal="center" vertical="center"/>
      <protection locked="0"/>
    </xf>
    <xf numFmtId="0" fontId="8" fillId="0" borderId="124" xfId="0" applyFont="1" applyBorder="1" applyAlignment="1" applyProtection="1">
      <alignment horizontal="left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0" fontId="11" fillId="0" borderId="125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/>
    </xf>
    <xf numFmtId="0" fontId="8" fillId="0" borderId="48" xfId="0" applyNumberFormat="1" applyFont="1" applyBorder="1" applyAlignment="1" applyProtection="1">
      <alignment horizontal="center" vertical="center"/>
      <protection/>
    </xf>
    <xf numFmtId="0" fontId="8" fillId="0" borderId="52" xfId="0" applyNumberFormat="1" applyFont="1" applyBorder="1" applyAlignment="1" applyProtection="1">
      <alignment horizontal="center" vertical="center"/>
      <protection/>
    </xf>
    <xf numFmtId="0" fontId="8" fillId="0" borderId="58" xfId="0" applyNumberFormat="1" applyFont="1" applyBorder="1" applyAlignment="1" applyProtection="1">
      <alignment horizontal="center" vertical="center"/>
      <protection/>
    </xf>
    <xf numFmtId="0" fontId="8" fillId="0" borderId="65" xfId="0" applyNumberFormat="1" applyFont="1" applyBorder="1" applyAlignment="1" applyProtection="1">
      <alignment horizontal="center" vertical="center"/>
      <protection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20" xfId="0" applyFont="1" applyFill="1" applyBorder="1" applyAlignment="1" applyProtection="1">
      <alignment horizontal="center" vertical="center"/>
      <protection locked="0"/>
    </xf>
    <xf numFmtId="0" fontId="29" fillId="0" borderId="126" xfId="0" applyFont="1" applyBorder="1" applyAlignment="1" applyProtection="1">
      <alignment horizontal="center" vertical="center" textRotation="90"/>
      <protection/>
    </xf>
    <xf numFmtId="0" fontId="29" fillId="0" borderId="127" xfId="0" applyFont="1" applyBorder="1" applyAlignment="1" applyProtection="1">
      <alignment horizontal="center" vertical="center" textRotation="90"/>
      <protection/>
    </xf>
    <xf numFmtId="0" fontId="39" fillId="0" borderId="0" xfId="18" applyFont="1" applyFill="1" applyBorder="1" applyAlignment="1" applyProtection="1">
      <alignment horizontal="left" vertical="center"/>
      <protection locked="0"/>
    </xf>
    <xf numFmtId="0" fontId="11" fillId="0" borderId="121" xfId="0" applyFont="1" applyBorder="1" applyAlignment="1" applyProtection="1">
      <alignment horizontal="center" vertical="center"/>
      <protection locked="0"/>
    </xf>
    <xf numFmtId="0" fontId="11" fillId="0" borderId="120" xfId="0" applyFont="1" applyBorder="1" applyAlignment="1" applyProtection="1">
      <alignment horizontal="center" vertical="center"/>
      <protection locked="0"/>
    </xf>
    <xf numFmtId="0" fontId="0" fillId="0" borderId="128" xfId="0" applyFont="1" applyBorder="1" applyAlignment="1" applyProtection="1">
      <alignment horizontal="center" vertical="center" textRotation="90"/>
      <protection/>
    </xf>
    <xf numFmtId="0" fontId="0" fillId="0" borderId="127" xfId="0" applyFont="1" applyBorder="1" applyAlignment="1" applyProtection="1">
      <alignment horizontal="center" vertical="center" textRotation="90"/>
      <protection/>
    </xf>
    <xf numFmtId="0" fontId="11" fillId="0" borderId="129" xfId="0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 vertical="center"/>
      <protection/>
    </xf>
    <xf numFmtId="0" fontId="8" fillId="0" borderId="59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22" fillId="3" borderId="3" xfId="0" applyFont="1" applyFill="1" applyBorder="1" applyAlignment="1" applyProtection="1">
      <alignment horizontal="center" vertical="center"/>
      <protection/>
    </xf>
    <xf numFmtId="0" fontId="22" fillId="3" borderId="4" xfId="0" applyFont="1" applyFill="1" applyBorder="1" applyAlignment="1" applyProtection="1">
      <alignment horizontal="center" vertical="center"/>
      <protection/>
    </xf>
    <xf numFmtId="0" fontId="22" fillId="3" borderId="29" xfId="0" applyFont="1" applyFill="1" applyBorder="1" applyAlignment="1" applyProtection="1">
      <alignment horizontal="center" vertical="center"/>
      <protection/>
    </xf>
    <xf numFmtId="0" fontId="22" fillId="3" borderId="20" xfId="0" applyFont="1" applyFill="1" applyBorder="1" applyAlignment="1" applyProtection="1">
      <alignment horizontal="center" vertical="center"/>
      <protection/>
    </xf>
    <xf numFmtId="0" fontId="22" fillId="3" borderId="5" xfId="0" applyFont="1" applyFill="1" applyBorder="1" applyAlignment="1" applyProtection="1">
      <alignment horizontal="center" vertical="center"/>
      <protection/>
    </xf>
    <xf numFmtId="0" fontId="22" fillId="3" borderId="21" xfId="0" applyFont="1" applyFill="1" applyBorder="1" applyAlignment="1" applyProtection="1">
      <alignment horizontal="center" vertical="center"/>
      <protection/>
    </xf>
    <xf numFmtId="2" fontId="11" fillId="0" borderId="119" xfId="0" applyNumberFormat="1" applyFont="1" applyBorder="1" applyAlignment="1" applyProtection="1">
      <alignment horizontal="center" vertical="center"/>
      <protection/>
    </xf>
    <xf numFmtId="0" fontId="22" fillId="3" borderId="37" xfId="0" applyFont="1" applyFill="1" applyBorder="1" applyAlignment="1" applyProtection="1">
      <alignment horizontal="center"/>
      <protection locked="0"/>
    </xf>
    <xf numFmtId="0" fontId="22" fillId="3" borderId="18" xfId="0" applyFont="1" applyFill="1" applyBorder="1" applyAlignment="1" applyProtection="1">
      <alignment horizontal="center"/>
      <protection locked="0"/>
    </xf>
    <xf numFmtId="0" fontId="22" fillId="3" borderId="19" xfId="0" applyFont="1" applyFill="1" applyBorder="1" applyAlignment="1" applyProtection="1">
      <alignment horizontal="center"/>
      <protection locked="0"/>
    </xf>
    <xf numFmtId="0" fontId="27" fillId="16" borderId="109" xfId="0" applyFont="1" applyFill="1" applyBorder="1" applyAlignment="1" applyProtection="1">
      <alignment horizontal="center" vertical="center"/>
      <protection locked="0"/>
    </xf>
    <xf numFmtId="0" fontId="27" fillId="16" borderId="110" xfId="0" applyFont="1" applyFill="1" applyBorder="1" applyAlignment="1" applyProtection="1">
      <alignment horizontal="center" vertical="center"/>
      <protection locked="0"/>
    </xf>
    <xf numFmtId="0" fontId="27" fillId="16" borderId="111" xfId="0" applyFont="1" applyFill="1" applyBorder="1" applyAlignment="1" applyProtection="1">
      <alignment horizontal="center" vertical="center"/>
      <protection locked="0"/>
    </xf>
    <xf numFmtId="14" fontId="11" fillId="0" borderId="130" xfId="0" applyNumberFormat="1" applyFont="1" applyBorder="1" applyAlignment="1" applyProtection="1">
      <alignment horizontal="center" vertical="center"/>
      <protection locked="0"/>
    </xf>
    <xf numFmtId="14" fontId="11" fillId="0" borderId="131" xfId="0" applyNumberFormat="1" applyFont="1" applyBorder="1" applyAlignment="1" applyProtection="1">
      <alignment horizontal="center" vertical="center"/>
      <protection locked="0"/>
    </xf>
    <xf numFmtId="14" fontId="11" fillId="0" borderId="116" xfId="0" applyNumberFormat="1" applyFont="1" applyBorder="1" applyAlignment="1" applyProtection="1">
      <alignment horizontal="center" vertical="center"/>
      <protection locked="0"/>
    </xf>
    <xf numFmtId="14" fontId="11" fillId="0" borderId="11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38" fillId="4" borderId="0" xfId="0" applyFont="1" applyFill="1" applyAlignment="1">
      <alignment horizontal="center"/>
    </xf>
    <xf numFmtId="0" fontId="29" fillId="0" borderId="58" xfId="0" applyFont="1" applyBorder="1" applyAlignment="1" applyProtection="1">
      <alignment horizontal="left" vertical="center"/>
      <protection/>
    </xf>
    <xf numFmtId="0" fontId="0" fillId="0" borderId="121" xfId="0" applyFont="1" applyBorder="1" applyAlignment="1" applyProtection="1">
      <alignment horizontal="center" vertical="center" wrapText="1"/>
      <protection/>
    </xf>
    <xf numFmtId="0" fontId="0" fillId="0" borderId="120" xfId="0" applyFont="1" applyBorder="1" applyAlignment="1" applyProtection="1">
      <alignment horizontal="center" vertical="center" wrapText="1"/>
      <protection/>
    </xf>
    <xf numFmtId="0" fontId="0" fillId="0" borderId="125" xfId="0" applyFont="1" applyBorder="1" applyAlignment="1" applyProtection="1">
      <alignment horizontal="center" vertical="center" wrapText="1"/>
      <protection/>
    </xf>
    <xf numFmtId="0" fontId="0" fillId="0" borderId="123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132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33" xfId="0" applyFont="1" applyBorder="1" applyAlignment="1" applyProtection="1">
      <alignment horizontal="center" vertical="center"/>
      <protection/>
    </xf>
    <xf numFmtId="0" fontId="45" fillId="0" borderId="130" xfId="0" applyFont="1" applyBorder="1" applyAlignment="1" applyProtection="1">
      <alignment horizontal="center" vertical="center"/>
      <protection/>
    </xf>
    <xf numFmtId="0" fontId="45" fillId="0" borderId="116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29" fillId="0" borderId="134" xfId="0" applyFont="1" applyBorder="1" applyAlignment="1" applyProtection="1">
      <alignment horizontal="center" vertical="center"/>
      <protection/>
    </xf>
    <xf numFmtId="0" fontId="29" fillId="0" borderId="48" xfId="0" applyFont="1" applyBorder="1" applyAlignment="1" applyProtection="1">
      <alignment horizontal="center" vertical="center"/>
      <protection/>
    </xf>
    <xf numFmtId="0" fontId="29" fillId="0" borderId="132" xfId="0" applyFont="1" applyBorder="1" applyAlignment="1" applyProtection="1">
      <alignment horizontal="center" vertical="center"/>
      <protection/>
    </xf>
    <xf numFmtId="0" fontId="11" fillId="0" borderId="135" xfId="0" applyNumberFormat="1" applyFont="1" applyBorder="1" applyAlignment="1" applyProtection="1">
      <alignment horizontal="center" vertical="center"/>
      <protection/>
    </xf>
    <xf numFmtId="0" fontId="11" fillId="0" borderId="136" xfId="0" applyNumberFormat="1" applyFont="1" applyBorder="1" applyAlignment="1" applyProtection="1">
      <alignment horizontal="center" vertical="center"/>
      <protection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52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37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133" xfId="0" applyFont="1" applyBorder="1" applyAlignment="1" applyProtection="1">
      <alignment horizontal="center" vertical="center"/>
      <protection/>
    </xf>
    <xf numFmtId="0" fontId="45" fillId="0" borderId="48" xfId="0" applyFont="1" applyBorder="1" applyAlignment="1" applyProtection="1">
      <alignment horizontal="center" vertical="center"/>
      <protection locked="0"/>
    </xf>
    <xf numFmtId="0" fontId="45" fillId="0" borderId="116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left" vertical="center"/>
      <protection/>
    </xf>
    <xf numFmtId="0" fontId="0" fillId="0" borderId="65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center"/>
      <protection/>
    </xf>
    <xf numFmtId="0" fontId="0" fillId="0" borderId="122" xfId="0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0" fillId="0" borderId="137" xfId="0" applyFont="1" applyBorder="1" applyAlignment="1" applyProtection="1">
      <alignment horizontal="center" vertical="center"/>
      <protection/>
    </xf>
    <xf numFmtId="0" fontId="0" fillId="0" borderId="119" xfId="0" applyFont="1" applyBorder="1" applyAlignment="1" applyProtection="1">
      <alignment horizontal="center" vertical="center" wrapText="1"/>
      <protection/>
    </xf>
    <xf numFmtId="0" fontId="11" fillId="0" borderId="55" xfId="0" applyNumberFormat="1" applyFont="1" applyBorder="1" applyAlignment="1" applyProtection="1">
      <alignment horizontal="center" vertical="center"/>
      <protection/>
    </xf>
    <xf numFmtId="0" fontId="11" fillId="0" borderId="138" xfId="0" applyNumberFormat="1" applyFont="1" applyBorder="1" applyAlignment="1" applyProtection="1">
      <alignment horizontal="center" vertical="center"/>
      <protection/>
    </xf>
    <xf numFmtId="2" fontId="11" fillId="0" borderId="124" xfId="0" applyNumberFormat="1" applyFont="1" applyBorder="1" applyAlignment="1" applyProtection="1">
      <alignment horizontal="center" vertical="center"/>
      <protection/>
    </xf>
    <xf numFmtId="2" fontId="11" fillId="0" borderId="57" xfId="0" applyNumberFormat="1" applyFont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18" fillId="0" borderId="139" xfId="0" applyFont="1" applyBorder="1" applyAlignment="1" applyProtection="1">
      <alignment horizontal="right"/>
      <protection/>
    </xf>
    <xf numFmtId="0" fontId="18" fillId="0" borderId="139" xfId="0" applyFont="1" applyBorder="1" applyAlignment="1">
      <alignment horizontal="right"/>
    </xf>
    <xf numFmtId="0" fontId="18" fillId="0" borderId="140" xfId="0" applyFont="1" applyBorder="1" applyAlignment="1">
      <alignment horizontal="right"/>
    </xf>
    <xf numFmtId="0" fontId="12" fillId="0" borderId="50" xfId="0" applyFont="1" applyBorder="1" applyAlignment="1" applyProtection="1">
      <alignment horizontal="center"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5" fillId="0" borderId="48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1" fillId="0" borderId="116" xfId="0" applyFont="1" applyBorder="1" applyAlignment="1" applyProtection="1">
      <alignment horizontal="center" vertical="center"/>
      <protection/>
    </xf>
    <xf numFmtId="0" fontId="11" fillId="0" borderId="117" xfId="0" applyFont="1" applyBorder="1" applyAlignment="1" applyProtection="1">
      <alignment horizontal="center" vertical="center"/>
      <protection/>
    </xf>
    <xf numFmtId="14" fontId="11" fillId="0" borderId="130" xfId="0" applyNumberFormat="1" applyFont="1" applyBorder="1" applyAlignment="1" applyProtection="1">
      <alignment horizontal="center" vertical="center"/>
      <protection/>
    </xf>
    <xf numFmtId="14" fontId="11" fillId="0" borderId="131" xfId="0" applyNumberFormat="1" applyFont="1" applyBorder="1" applyAlignment="1" applyProtection="1">
      <alignment horizontal="center" vertical="center"/>
      <protection/>
    </xf>
    <xf numFmtId="14" fontId="11" fillId="0" borderId="116" xfId="0" applyNumberFormat="1" applyFont="1" applyBorder="1" applyAlignment="1" applyProtection="1">
      <alignment horizontal="center" vertical="center"/>
      <protection/>
    </xf>
    <xf numFmtId="14" fontId="11" fillId="0" borderId="117" xfId="0" applyNumberFormat="1" applyFont="1" applyBorder="1" applyAlignment="1" applyProtection="1">
      <alignment horizontal="center" vertical="center"/>
      <protection/>
    </xf>
    <xf numFmtId="0" fontId="12" fillId="0" borderId="5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8" fillId="0" borderId="141" xfId="0" applyFont="1" applyBorder="1" applyAlignment="1" applyProtection="1">
      <alignment horizontal="left" vertical="center"/>
      <protection/>
    </xf>
    <xf numFmtId="0" fontId="8" fillId="0" borderId="129" xfId="0" applyFont="1" applyBorder="1" applyAlignment="1" applyProtection="1">
      <alignment horizontal="left" vertical="center"/>
      <protection/>
    </xf>
    <xf numFmtId="0" fontId="8" fillId="0" borderId="142" xfId="0" applyFont="1" applyBorder="1" applyAlignment="1" applyProtection="1">
      <alignment horizontal="left" vertical="center"/>
      <protection/>
    </xf>
    <xf numFmtId="0" fontId="11" fillId="0" borderId="129" xfId="0" applyFont="1" applyBorder="1" applyAlignment="1" applyProtection="1">
      <alignment horizontal="center" vertical="center"/>
      <protection/>
    </xf>
    <xf numFmtId="0" fontId="11" fillId="0" borderId="121" xfId="0" applyFont="1" applyBorder="1" applyAlignment="1" applyProtection="1">
      <alignment horizontal="center" vertical="center"/>
      <protection/>
    </xf>
    <xf numFmtId="0" fontId="11" fillId="0" borderId="125" xfId="0" applyFont="1" applyBorder="1" applyAlignment="1" applyProtection="1">
      <alignment horizontal="center" vertical="center"/>
      <protection/>
    </xf>
    <xf numFmtId="0" fontId="11" fillId="0" borderId="123" xfId="0" applyFont="1" applyBorder="1" applyAlignment="1" applyProtection="1">
      <alignment horizontal="center" vertical="center"/>
      <protection/>
    </xf>
    <xf numFmtId="0" fontId="17" fillId="0" borderId="141" xfId="0" applyFont="1" applyBorder="1" applyAlignment="1" applyProtection="1">
      <alignment horizontal="left" vertical="center"/>
      <protection/>
    </xf>
    <xf numFmtId="0" fontId="17" fillId="0" borderId="129" xfId="0" applyFont="1" applyBorder="1" applyAlignment="1" applyProtection="1">
      <alignment horizontal="left" vertical="center"/>
      <protection/>
    </xf>
    <xf numFmtId="0" fontId="17" fillId="0" borderId="142" xfId="0" applyFont="1" applyBorder="1" applyAlignment="1" applyProtection="1">
      <alignment horizontal="left" vertical="center"/>
      <protection/>
    </xf>
    <xf numFmtId="0" fontId="17" fillId="0" borderId="124" xfId="0" applyFont="1" applyBorder="1" applyAlignment="1" applyProtection="1">
      <alignment horizontal="left" vertical="center"/>
      <protection/>
    </xf>
    <xf numFmtId="0" fontId="17" fillId="0" borderId="56" xfId="0" applyFont="1" applyBorder="1" applyAlignment="1" applyProtection="1">
      <alignment horizontal="left" vertical="center"/>
      <protection/>
    </xf>
    <xf numFmtId="0" fontId="17" fillId="0" borderId="57" xfId="0" applyFont="1" applyBorder="1" applyAlignment="1" applyProtection="1">
      <alignment horizontal="left" vertical="center"/>
      <protection/>
    </xf>
    <xf numFmtId="0" fontId="22" fillId="4" borderId="0" xfId="0" applyFont="1" applyFill="1" applyAlignment="1">
      <alignment horizontal="right"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115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right"/>
      <protection/>
    </xf>
    <xf numFmtId="0" fontId="18" fillId="0" borderId="140" xfId="0" applyFont="1" applyBorder="1" applyAlignment="1" applyProtection="1">
      <alignment horizontal="right"/>
      <protection/>
    </xf>
    <xf numFmtId="0" fontId="17" fillId="3" borderId="62" xfId="0" applyFont="1" applyFill="1" applyBorder="1" applyAlignment="1" applyProtection="1">
      <alignment horizontal="center" vertical="center"/>
      <protection locked="0"/>
    </xf>
    <xf numFmtId="177" fontId="11" fillId="0" borderId="124" xfId="0" applyNumberFormat="1" applyFont="1" applyBorder="1" applyAlignment="1" applyProtection="1">
      <alignment horizontal="center" vertical="center"/>
      <protection/>
    </xf>
    <xf numFmtId="177" fontId="11" fillId="0" borderId="57" xfId="0" applyNumberFormat="1" applyFont="1" applyBorder="1" applyAlignment="1" applyProtection="1">
      <alignment horizontal="center" vertical="center"/>
      <protection/>
    </xf>
    <xf numFmtId="177" fontId="11" fillId="0" borderId="121" xfId="0" applyNumberFormat="1" applyFont="1" applyBorder="1" applyAlignment="1" applyProtection="1">
      <alignment horizontal="center" vertical="center"/>
      <protection/>
    </xf>
    <xf numFmtId="177" fontId="11" fillId="0" borderId="120" xfId="0" applyNumberFormat="1" applyFont="1" applyBorder="1" applyAlignment="1" applyProtection="1">
      <alignment horizontal="center" vertical="center"/>
      <protection/>
    </xf>
    <xf numFmtId="177" fontId="11" fillId="0" borderId="119" xfId="0" applyNumberFormat="1" applyFont="1" applyBorder="1" applyAlignment="1" applyProtection="1">
      <alignment horizontal="center" vertical="center"/>
      <protection/>
    </xf>
    <xf numFmtId="0" fontId="11" fillId="0" borderId="125" xfId="0" applyNumberFormat="1" applyFont="1" applyBorder="1" applyAlignment="1" applyProtection="1">
      <alignment horizontal="center" vertical="center"/>
      <protection/>
    </xf>
    <xf numFmtId="0" fontId="11" fillId="0" borderId="123" xfId="0" applyNumberFormat="1" applyFont="1" applyBorder="1" applyAlignment="1" applyProtection="1">
      <alignment horizontal="center" vertical="center"/>
      <protection/>
    </xf>
    <xf numFmtId="0" fontId="11" fillId="0" borderId="129" xfId="0" applyNumberFormat="1" applyFont="1" applyBorder="1" applyAlignment="1" applyProtection="1">
      <alignment horizontal="center" vertical="center"/>
      <protection/>
    </xf>
    <xf numFmtId="0" fontId="8" fillId="0" borderId="124" xfId="0" applyFont="1" applyBorder="1" applyAlignment="1" applyProtection="1">
      <alignment horizontal="left" vertical="center"/>
      <protection/>
    </xf>
    <xf numFmtId="0" fontId="8" fillId="0" borderId="56" xfId="0" applyFont="1" applyBorder="1" applyAlignment="1" applyProtection="1">
      <alignment horizontal="left" vertical="center"/>
      <protection/>
    </xf>
    <xf numFmtId="0" fontId="8" fillId="0" borderId="57" xfId="0" applyFont="1" applyBorder="1" applyAlignment="1" applyProtection="1">
      <alignment horizontal="left" vertical="center"/>
      <protection/>
    </xf>
    <xf numFmtId="0" fontId="25" fillId="3" borderId="3" xfId="0" applyFont="1" applyFill="1" applyBorder="1" applyAlignment="1" applyProtection="1">
      <alignment horizontal="center" vertical="center"/>
      <protection/>
    </xf>
    <xf numFmtId="0" fontId="25" fillId="3" borderId="4" xfId="0" applyFont="1" applyFill="1" applyBorder="1" applyAlignment="1" applyProtection="1">
      <alignment horizontal="center" vertical="center"/>
      <protection/>
    </xf>
    <xf numFmtId="0" fontId="25" fillId="3" borderId="29" xfId="0" applyFont="1" applyFill="1" applyBorder="1" applyAlignment="1" applyProtection="1">
      <alignment horizontal="center" vertical="center"/>
      <protection/>
    </xf>
    <xf numFmtId="0" fontId="25" fillId="3" borderId="20" xfId="0" applyFont="1" applyFill="1" applyBorder="1" applyAlignment="1" applyProtection="1">
      <alignment horizontal="center" vertical="center"/>
      <protection/>
    </xf>
    <xf numFmtId="0" fontId="22" fillId="3" borderId="37" xfId="0" applyFont="1" applyFill="1" applyBorder="1" applyAlignment="1" applyProtection="1">
      <alignment horizontal="center" vertical="center"/>
      <protection locked="0"/>
    </xf>
    <xf numFmtId="0" fontId="22" fillId="3" borderId="18" xfId="0" applyFont="1" applyFill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8" fillId="5" borderId="37" xfId="0" applyFont="1" applyFill="1" applyBorder="1" applyAlignment="1" applyProtection="1">
      <alignment horizontal="center" vertical="center"/>
      <protection/>
    </xf>
    <xf numFmtId="0" fontId="8" fillId="5" borderId="19" xfId="0" applyFont="1" applyFill="1" applyBorder="1" applyAlignment="1" applyProtection="1">
      <alignment horizontal="center" vertical="center"/>
      <protection/>
    </xf>
    <xf numFmtId="0" fontId="79" fillId="4" borderId="0" xfId="18" applyFont="1" applyFill="1" applyAlignment="1" applyProtection="1">
      <alignment horizontal="center" vertical="center"/>
      <protection locked="0"/>
    </xf>
    <xf numFmtId="0" fontId="25" fillId="3" borderId="5" xfId="0" applyFont="1" applyFill="1" applyBorder="1" applyAlignment="1" applyProtection="1">
      <alignment horizontal="center" vertical="center"/>
      <protection/>
    </xf>
    <xf numFmtId="0" fontId="25" fillId="3" borderId="21" xfId="0" applyFont="1" applyFill="1" applyBorder="1" applyAlignment="1" applyProtection="1">
      <alignment horizontal="center" vertical="center"/>
      <protection/>
    </xf>
    <xf numFmtId="0" fontId="27" fillId="21" borderId="93" xfId="0" applyFont="1" applyFill="1" applyBorder="1" applyAlignment="1" applyProtection="1">
      <alignment horizontal="center" vertical="center"/>
      <protection locked="0"/>
    </xf>
    <xf numFmtId="0" fontId="27" fillId="21" borderId="95" xfId="0" applyFont="1" applyFill="1" applyBorder="1" applyAlignment="1" applyProtection="1">
      <alignment horizontal="center" vertical="center"/>
      <protection locked="0"/>
    </xf>
    <xf numFmtId="0" fontId="27" fillId="21" borderId="96" xfId="0" applyFont="1" applyFill="1" applyBorder="1" applyAlignment="1" applyProtection="1">
      <alignment horizontal="center" vertical="center"/>
      <protection locked="0"/>
    </xf>
    <xf numFmtId="0" fontId="27" fillId="21" borderId="97" xfId="0" applyFont="1" applyFill="1" applyBorder="1" applyAlignment="1" applyProtection="1">
      <alignment horizontal="center" vertical="center"/>
      <protection locked="0"/>
    </xf>
    <xf numFmtId="0" fontId="27" fillId="21" borderId="98" xfId="0" applyFont="1" applyFill="1" applyBorder="1" applyAlignment="1" applyProtection="1">
      <alignment horizontal="center" vertical="center"/>
      <protection locked="0"/>
    </xf>
    <xf numFmtId="0" fontId="27" fillId="21" borderId="100" xfId="0" applyFont="1" applyFill="1" applyBorder="1" applyAlignment="1" applyProtection="1">
      <alignment horizontal="center" vertical="center"/>
      <protection locked="0"/>
    </xf>
    <xf numFmtId="0" fontId="52" fillId="4" borderId="0" xfId="18" applyFont="1" applyFill="1" applyAlignment="1" applyProtection="1">
      <alignment horizontal="center" vertical="center"/>
      <protection locked="0"/>
    </xf>
    <xf numFmtId="0" fontId="52" fillId="4" borderId="0" xfId="18" applyFont="1" applyFill="1" applyAlignment="1" applyProtection="1" quotePrefix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33" fillId="4" borderId="0" xfId="18" applyFont="1" applyFill="1" applyBorder="1" applyAlignment="1" applyProtection="1">
      <alignment horizontal="center" vertical="center"/>
      <protection locked="0"/>
    </xf>
    <xf numFmtId="0" fontId="33" fillId="4" borderId="0" xfId="18" applyFont="1" applyFill="1" applyBorder="1" applyAlignment="1" applyProtection="1" quotePrefix="1">
      <alignment horizontal="center" vertical="center"/>
      <protection locked="0"/>
    </xf>
    <xf numFmtId="0" fontId="46" fillId="2" borderId="3" xfId="18" applyFont="1" applyFill="1" applyBorder="1" applyAlignment="1" applyProtection="1">
      <alignment horizontal="center" vertical="center"/>
      <protection locked="0"/>
    </xf>
    <xf numFmtId="0" fontId="46" fillId="2" borderId="4" xfId="18" applyFont="1" applyFill="1" applyBorder="1" applyAlignment="1" applyProtection="1">
      <alignment horizontal="center" vertical="center"/>
      <protection locked="0"/>
    </xf>
    <xf numFmtId="0" fontId="46" fillId="2" borderId="5" xfId="18" applyFont="1" applyFill="1" applyBorder="1" applyAlignment="1" applyProtection="1">
      <alignment horizontal="center" vertical="center"/>
      <protection locked="0"/>
    </xf>
    <xf numFmtId="0" fontId="46" fillId="2" borderId="1" xfId="18" applyFont="1" applyFill="1" applyBorder="1" applyAlignment="1" applyProtection="1">
      <alignment horizontal="center" vertical="center"/>
      <protection locked="0"/>
    </xf>
    <xf numFmtId="0" fontId="46" fillId="2" borderId="0" xfId="18" applyFont="1" applyFill="1" applyBorder="1" applyAlignment="1" applyProtection="1">
      <alignment horizontal="center" vertical="center"/>
      <protection locked="0"/>
    </xf>
    <xf numFmtId="0" fontId="46" fillId="2" borderId="2" xfId="18" applyFont="1" applyFill="1" applyBorder="1" applyAlignment="1" applyProtection="1">
      <alignment horizontal="center" vertical="center"/>
      <protection locked="0"/>
    </xf>
    <xf numFmtId="0" fontId="46" fillId="2" borderId="29" xfId="18" applyFont="1" applyFill="1" applyBorder="1" applyAlignment="1" applyProtection="1">
      <alignment horizontal="center" vertical="center"/>
      <protection locked="0"/>
    </xf>
    <xf numFmtId="0" fontId="46" fillId="2" borderId="20" xfId="18" applyFont="1" applyFill="1" applyBorder="1" applyAlignment="1" applyProtection="1">
      <alignment horizontal="center" vertical="center"/>
      <protection locked="0"/>
    </xf>
    <xf numFmtId="0" fontId="46" fillId="2" borderId="21" xfId="18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85" xfId="0" applyNumberFormat="1" applyFont="1" applyBorder="1" applyAlignment="1" applyProtection="1">
      <alignment horizontal="center" vertical="center"/>
      <protection hidden="1"/>
    </xf>
    <xf numFmtId="14" fontId="28" fillId="0" borderId="35" xfId="0" applyNumberFormat="1" applyFont="1" applyBorder="1" applyAlignment="1" applyProtection="1">
      <alignment horizontal="left" vertical="center"/>
      <protection hidden="1"/>
    </xf>
    <xf numFmtId="14" fontId="28" fillId="0" borderId="36" xfId="0" applyNumberFormat="1" applyFont="1" applyBorder="1" applyAlignment="1" applyProtection="1">
      <alignment horizontal="left" vertical="center"/>
      <protection hidden="1"/>
    </xf>
    <xf numFmtId="14" fontId="28" fillId="0" borderId="23" xfId="0" applyNumberFormat="1" applyFont="1" applyBorder="1" applyAlignment="1" applyProtection="1">
      <alignment horizontal="left" vertical="center"/>
      <protection hidden="1"/>
    </xf>
    <xf numFmtId="14" fontId="28" fillId="0" borderId="24" xfId="0" applyNumberFormat="1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28" fillId="0" borderId="4" xfId="0" applyFont="1" applyBorder="1" applyAlignment="1" applyProtection="1">
      <alignment horizontal="left" vertical="center"/>
      <protection hidden="1"/>
    </xf>
    <xf numFmtId="0" fontId="28" fillId="0" borderId="23" xfId="0" applyFont="1" applyBorder="1" applyAlignment="1" applyProtection="1">
      <alignment horizontal="left" vertical="center"/>
      <protection hidden="1"/>
    </xf>
    <xf numFmtId="0" fontId="28" fillId="0" borderId="35" xfId="0" applyFont="1" applyBorder="1" applyAlignment="1" applyProtection="1">
      <alignment horizontal="left" vertical="center"/>
      <protection hidden="1"/>
    </xf>
    <xf numFmtId="0" fontId="28" fillId="0" borderId="10" xfId="0" applyNumberFormat="1" applyFont="1" applyBorder="1" applyAlignment="1" applyProtection="1">
      <alignment horizontal="center" vertical="center"/>
      <protection hidden="1"/>
    </xf>
    <xf numFmtId="0" fontId="28" fillId="0" borderId="41" xfId="0" applyNumberFormat="1" applyFont="1" applyBorder="1" applyAlignment="1" applyProtection="1">
      <alignment horizontal="center" vertical="center"/>
      <protection hidden="1"/>
    </xf>
    <xf numFmtId="0" fontId="28" fillId="0" borderId="39" xfId="0" applyNumberFormat="1" applyFont="1" applyBorder="1" applyAlignment="1" applyProtection="1">
      <alignment horizontal="center" vertical="center"/>
      <protection hidden="1"/>
    </xf>
    <xf numFmtId="2" fontId="28" fillId="0" borderId="26" xfId="0" applyNumberFormat="1" applyFont="1" applyBorder="1" applyAlignment="1" applyProtection="1">
      <alignment horizontal="center" vertical="center"/>
      <protection hidden="1"/>
    </xf>
    <xf numFmtId="2" fontId="28" fillId="0" borderId="5" xfId="0" applyNumberFormat="1" applyFont="1" applyBorder="1" applyAlignment="1" applyProtection="1">
      <alignment horizontal="center" vertical="center"/>
      <protection hidden="1"/>
    </xf>
    <xf numFmtId="2" fontId="28" fillId="0" borderId="28" xfId="0" applyNumberFormat="1" applyFont="1" applyBorder="1" applyAlignment="1" applyProtection="1">
      <alignment horizontal="center" vertical="center"/>
      <protection hidden="1"/>
    </xf>
    <xf numFmtId="2" fontId="28" fillId="0" borderId="2" xfId="0" applyNumberFormat="1" applyFont="1" applyBorder="1" applyAlignment="1" applyProtection="1">
      <alignment horizontal="center" vertical="center"/>
      <protection hidden="1"/>
    </xf>
    <xf numFmtId="2" fontId="28" fillId="0" borderId="31" xfId="0" applyNumberFormat="1" applyFont="1" applyBorder="1" applyAlignment="1" applyProtection="1">
      <alignment horizontal="center" vertical="center"/>
      <protection hidden="1"/>
    </xf>
    <xf numFmtId="2" fontId="28" fillId="0" borderId="21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28" fillId="0" borderId="3" xfId="0" applyNumberFormat="1" applyFont="1" applyBorder="1" applyAlignment="1" applyProtection="1">
      <alignment horizontal="center" vertical="center"/>
      <protection hidden="1"/>
    </xf>
    <xf numFmtId="0" fontId="28" fillId="0" borderId="4" xfId="0" applyNumberFormat="1" applyFont="1" applyBorder="1" applyAlignment="1" applyProtection="1">
      <alignment horizontal="center" vertical="center"/>
      <protection hidden="1"/>
    </xf>
    <xf numFmtId="0" fontId="28" fillId="0" borderId="1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Border="1" applyAlignment="1" applyProtection="1">
      <alignment horizontal="center" vertical="center"/>
      <protection hidden="1"/>
    </xf>
    <xf numFmtId="0" fontId="28" fillId="0" borderId="29" xfId="0" applyNumberFormat="1" applyFont="1" applyBorder="1" applyAlignment="1" applyProtection="1">
      <alignment horizontal="center" vertical="center"/>
      <protection hidden="1"/>
    </xf>
    <xf numFmtId="0" fontId="28" fillId="0" borderId="20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textRotation="90"/>
      <protection hidden="1"/>
    </xf>
    <xf numFmtId="0" fontId="0" fillId="0" borderId="38" xfId="0" applyFont="1" applyBorder="1" applyAlignment="1" applyProtection="1">
      <alignment horizontal="center" vertical="center" textRotation="90"/>
      <protection hidden="1"/>
    </xf>
    <xf numFmtId="0" fontId="2" fillId="0" borderId="112" xfId="0" applyFont="1" applyBorder="1" applyAlignment="1" applyProtection="1">
      <alignment horizontal="center" vertical="center"/>
      <protection hidden="1"/>
    </xf>
    <xf numFmtId="0" fontId="2" fillId="0" borderId="1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177" fontId="2" fillId="0" borderId="10" xfId="0" applyNumberFormat="1" applyFont="1" applyBorder="1" applyAlignment="1" applyProtection="1">
      <alignment horizontal="center" vertical="center"/>
      <protection hidden="1"/>
    </xf>
    <xf numFmtId="177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29" xfId="0" applyNumberFormat="1" applyFont="1" applyBorder="1" applyAlignment="1" applyProtection="1">
      <alignment horizontal="center" vertical="center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20" xfId="0" applyNumberFormat="1" applyFont="1" applyBorder="1" applyAlignment="1" applyProtection="1">
      <alignment horizontal="center" vertical="center"/>
      <protection hidden="1"/>
    </xf>
    <xf numFmtId="0" fontId="2" fillId="0" borderId="5" xfId="0" applyNumberFormat="1" applyFont="1" applyBorder="1" applyAlignment="1" applyProtection="1">
      <alignment horizontal="center" vertical="center"/>
      <protection hidden="1"/>
    </xf>
    <xf numFmtId="0" fontId="2" fillId="0" borderId="21" xfId="0" applyNumberFormat="1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9" fillId="0" borderId="43" xfId="0" applyFont="1" applyBorder="1" applyAlignment="1" applyProtection="1">
      <alignment horizontal="left" vertical="center"/>
      <protection hidden="1"/>
    </xf>
    <xf numFmtId="0" fontId="9" fillId="0" borderId="44" xfId="0" applyFont="1" applyBorder="1" applyAlignment="1" applyProtection="1">
      <alignment horizontal="left" vertical="center"/>
      <protection hidden="1"/>
    </xf>
    <xf numFmtId="0" fontId="9" fillId="0" borderId="45" xfId="0" applyFont="1" applyBorder="1" applyAlignment="1" applyProtection="1">
      <alignment horizontal="left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center" vertical="center" wrapText="1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8" fillId="0" borderId="1" xfId="0" applyNumberFormat="1" applyFont="1" applyBorder="1" applyAlignment="1" applyProtection="1">
      <alignment horizontal="right" vertical="center"/>
      <protection hidden="1"/>
    </xf>
    <xf numFmtId="0" fontId="8" fillId="0" borderId="0" xfId="0" applyNumberFormat="1" applyFont="1" applyBorder="1" applyAlignment="1" applyProtection="1">
      <alignment horizontal="right" vertical="center"/>
      <protection hidden="1"/>
    </xf>
    <xf numFmtId="0" fontId="8" fillId="0" borderId="29" xfId="0" applyNumberFormat="1" applyFont="1" applyBorder="1" applyAlignment="1" applyProtection="1">
      <alignment horizontal="right" vertical="center"/>
      <protection hidden="1"/>
    </xf>
    <xf numFmtId="0" fontId="8" fillId="0" borderId="20" xfId="0" applyNumberFormat="1" applyFont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 horizontal="center" vertical="center" textRotation="90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0" fontId="8" fillId="0" borderId="2" xfId="0" applyNumberFormat="1" applyFont="1" applyBorder="1" applyAlignment="1" applyProtection="1">
      <alignment horizontal="left" vertical="center"/>
      <protection hidden="1"/>
    </xf>
    <xf numFmtId="0" fontId="8" fillId="0" borderId="20" xfId="0" applyNumberFormat="1" applyFont="1" applyBorder="1" applyAlignment="1" applyProtection="1">
      <alignment horizontal="left" vertical="center"/>
      <protection hidden="1"/>
    </xf>
    <xf numFmtId="0" fontId="8" fillId="0" borderId="21" xfId="0" applyNumberFormat="1" applyFont="1" applyBorder="1" applyAlignment="1" applyProtection="1">
      <alignment horizontal="left" vertical="center"/>
      <protection hidden="1"/>
    </xf>
    <xf numFmtId="0" fontId="26" fillId="2" borderId="143" xfId="0" applyFont="1" applyFill="1" applyBorder="1" applyAlignment="1" applyProtection="1">
      <alignment horizontal="center" vertical="center"/>
      <protection locked="0"/>
    </xf>
    <xf numFmtId="0" fontId="26" fillId="2" borderId="144" xfId="0" applyFont="1" applyFill="1" applyBorder="1" applyAlignment="1" applyProtection="1">
      <alignment horizontal="center" vertical="center"/>
      <protection locked="0"/>
    </xf>
    <xf numFmtId="0" fontId="22" fillId="3" borderId="3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33" fillId="4" borderId="145" xfId="18" applyFont="1" applyFill="1" applyBorder="1" applyAlignment="1" applyProtection="1">
      <alignment horizontal="center" vertical="center"/>
      <protection locked="0"/>
    </xf>
    <xf numFmtId="0" fontId="33" fillId="4" borderId="146" xfId="18" applyFont="1" applyFill="1" applyBorder="1" applyAlignment="1" applyProtection="1" quotePrefix="1">
      <alignment horizontal="center" vertical="center"/>
      <protection locked="0"/>
    </xf>
    <xf numFmtId="0" fontId="33" fillId="4" borderId="147" xfId="18" applyFont="1" applyFill="1" applyBorder="1" applyAlignment="1" applyProtection="1" quotePrefix="1">
      <alignment horizontal="center" vertical="center"/>
      <protection locked="0"/>
    </xf>
    <xf numFmtId="0" fontId="33" fillId="4" borderId="148" xfId="18" applyFont="1" applyFill="1" applyBorder="1" applyAlignment="1" applyProtection="1" quotePrefix="1">
      <alignment horizontal="center" vertical="center"/>
      <protection locked="0"/>
    </xf>
    <xf numFmtId="0" fontId="33" fillId="4" borderId="149" xfId="18" applyFont="1" applyFill="1" applyBorder="1" applyAlignment="1" applyProtection="1" quotePrefix="1">
      <alignment horizontal="center" vertical="center"/>
      <protection locked="0"/>
    </xf>
    <xf numFmtId="0" fontId="33" fillId="4" borderId="150" xfId="18" applyFont="1" applyFill="1" applyBorder="1" applyAlignment="1" applyProtection="1" quotePrefix="1">
      <alignment horizontal="center" vertical="center"/>
      <protection locked="0"/>
    </xf>
    <xf numFmtId="0" fontId="22" fillId="4" borderId="3" xfId="0" applyFont="1" applyFill="1" applyBorder="1" applyAlignment="1" applyProtection="1">
      <alignment horizontal="center" vertical="center"/>
      <protection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22" fillId="4" borderId="1" xfId="0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29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1" xfId="0" applyFont="1" applyFill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top"/>
      <protection/>
    </xf>
    <xf numFmtId="0" fontId="0" fillId="0" borderId="151" xfId="0" applyFont="1" applyBorder="1" applyAlignment="1" applyProtection="1">
      <alignment horizontal="center" vertical="top"/>
      <protection/>
    </xf>
    <xf numFmtId="0" fontId="9" fillId="0" borderId="28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27" xfId="0" applyFont="1" applyBorder="1" applyAlignment="1" applyProtection="1">
      <alignment horizontal="left" vertical="top"/>
      <protection/>
    </xf>
    <xf numFmtId="0" fontId="9" fillId="0" borderId="31" xfId="0" applyFont="1" applyBorder="1" applyAlignment="1" applyProtection="1">
      <alignment horizontal="left" vertical="top"/>
      <protection/>
    </xf>
    <xf numFmtId="0" fontId="9" fillId="0" borderId="20" xfId="0" applyFont="1" applyBorder="1" applyAlignment="1" applyProtection="1">
      <alignment horizontal="left" vertical="top"/>
      <protection/>
    </xf>
    <xf numFmtId="0" fontId="9" fillId="0" borderId="30" xfId="0" applyFont="1" applyBorder="1" applyAlignment="1" applyProtection="1">
      <alignment horizontal="left" vertical="top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151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9" fillId="0" borderId="62" xfId="0" applyNumberFormat="1" applyFont="1" applyBorder="1" applyAlignment="1" applyProtection="1">
      <alignment horizontal="left"/>
      <protection/>
    </xf>
    <xf numFmtId="177" fontId="3" fillId="0" borderId="62" xfId="0" applyNumberFormat="1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/>
      <protection/>
    </xf>
    <xf numFmtId="0" fontId="1" fillId="0" borderId="69" xfId="0" applyFont="1" applyBorder="1" applyAlignment="1" applyProtection="1">
      <alignment horizontal="center"/>
      <protection/>
    </xf>
    <xf numFmtId="0" fontId="2" fillId="0" borderId="76" xfId="0" applyNumberFormat="1" applyFont="1" applyBorder="1" applyAlignment="1" applyProtection="1">
      <alignment horizontal="left"/>
      <protection/>
    </xf>
    <xf numFmtId="0" fontId="2" fillId="0" borderId="72" xfId="0" applyNumberFormat="1" applyFont="1" applyBorder="1" applyAlignment="1" applyProtection="1">
      <alignment horizontal="left"/>
      <protection/>
    </xf>
    <xf numFmtId="0" fontId="2" fillId="0" borderId="40" xfId="0" applyNumberFormat="1" applyFont="1" applyBorder="1" applyAlignment="1" applyProtection="1">
      <alignment horizontal="left"/>
      <protection/>
    </xf>
    <xf numFmtId="0" fontId="9" fillId="0" borderId="73" xfId="0" applyNumberFormat="1" applyFont="1" applyBorder="1" applyAlignment="1" applyProtection="1">
      <alignment horizontal="left"/>
      <protection/>
    </xf>
    <xf numFmtId="0" fontId="9" fillId="0" borderId="69" xfId="0" applyNumberFormat="1" applyFont="1" applyBorder="1" applyAlignment="1" applyProtection="1">
      <alignment horizontal="left"/>
      <protection/>
    </xf>
    <xf numFmtId="0" fontId="18" fillId="0" borderId="41" xfId="0" applyFont="1" applyBorder="1" applyAlignment="1" applyProtection="1">
      <alignment horizontal="center" textRotation="90"/>
      <protection/>
    </xf>
    <xf numFmtId="0" fontId="18" fillId="0" borderId="41" xfId="0" applyFont="1" applyBorder="1" applyAlignment="1" applyProtection="1">
      <alignment textRotation="90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75" xfId="0" applyFont="1" applyBorder="1" applyAlignment="1" applyProtection="1">
      <alignment horizontal="center"/>
      <protection/>
    </xf>
    <xf numFmtId="0" fontId="1" fillId="0" borderId="76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177" fontId="8" fillId="0" borderId="69" xfId="0" applyNumberFormat="1" applyFont="1" applyBorder="1" applyAlignment="1" applyProtection="1">
      <alignment horizontal="center" vertical="center"/>
      <protection/>
    </xf>
    <xf numFmtId="177" fontId="8" fillId="0" borderId="73" xfId="0" applyNumberFormat="1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1" fillId="0" borderId="151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2" fillId="0" borderId="62" xfId="0" applyNumberFormat="1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center" vertical="center"/>
      <protection/>
    </xf>
    <xf numFmtId="204" fontId="3" fillId="0" borderId="62" xfId="0" applyNumberFormat="1" applyFont="1" applyBorder="1" applyAlignment="1" applyProtection="1">
      <alignment horizontal="center" vertical="center"/>
      <protection/>
    </xf>
    <xf numFmtId="0" fontId="1" fillId="0" borderId="151" xfId="0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 vertical="center"/>
      <protection/>
    </xf>
    <xf numFmtId="0" fontId="1" fillId="2" borderId="62" xfId="0" applyFont="1" applyFill="1" applyBorder="1" applyAlignment="1" applyProtection="1">
      <alignment horizontal="center"/>
      <protection/>
    </xf>
    <xf numFmtId="0" fontId="1" fillId="0" borderId="73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14" fontId="7" fillId="0" borderId="62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56" fillId="0" borderId="151" xfId="0" applyFont="1" applyBorder="1" applyAlignment="1" applyProtection="1">
      <alignment horizontal="center"/>
      <protection/>
    </xf>
    <xf numFmtId="0" fontId="56" fillId="0" borderId="74" xfId="0" applyFont="1" applyBorder="1" applyAlignment="1" applyProtection="1">
      <alignment horizontal="center"/>
      <protection/>
    </xf>
    <xf numFmtId="0" fontId="56" fillId="0" borderId="28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27" xfId="0" applyFont="1" applyBorder="1" applyAlignment="1" applyProtection="1">
      <alignment horizont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55" fillId="0" borderId="62" xfId="0" applyFont="1" applyBorder="1" applyAlignment="1" applyProtection="1">
      <alignment horizontal="center"/>
      <protection locked="0"/>
    </xf>
    <xf numFmtId="0" fontId="1" fillId="0" borderId="68" xfId="0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/>
      <protection/>
    </xf>
    <xf numFmtId="177" fontId="8" fillId="0" borderId="62" xfId="0" applyNumberFormat="1" applyFont="1" applyBorder="1" applyAlignment="1" applyProtection="1">
      <alignment horizontal="center" vertical="center"/>
      <protection/>
    </xf>
    <xf numFmtId="205" fontId="2" fillId="0" borderId="62" xfId="0" applyNumberFormat="1" applyFont="1" applyBorder="1" applyAlignment="1" applyProtection="1">
      <alignment horizontal="center"/>
      <protection/>
    </xf>
    <xf numFmtId="0" fontId="2" fillId="0" borderId="73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8" fillId="0" borderId="62" xfId="0" applyFont="1" applyBorder="1" applyAlignment="1" applyProtection="1">
      <alignment horizontal="center"/>
      <protection/>
    </xf>
    <xf numFmtId="14" fontId="8" fillId="5" borderId="3" xfId="0" applyNumberFormat="1" applyFont="1" applyFill="1" applyBorder="1" applyAlignment="1" applyProtection="1">
      <alignment horizontal="center" vertical="center"/>
      <protection/>
    </xf>
    <xf numFmtId="14" fontId="8" fillId="5" borderId="5" xfId="0" applyNumberFormat="1" applyFont="1" applyFill="1" applyBorder="1" applyAlignment="1" applyProtection="1">
      <alignment horizontal="center" vertical="center"/>
      <protection/>
    </xf>
    <xf numFmtId="14" fontId="8" fillId="5" borderId="29" xfId="0" applyNumberFormat="1" applyFont="1" applyFill="1" applyBorder="1" applyAlignment="1" applyProtection="1">
      <alignment horizontal="center" vertical="center"/>
      <protection/>
    </xf>
    <xf numFmtId="14" fontId="8" fillId="5" borderId="21" xfId="0" applyNumberFormat="1" applyFont="1" applyFill="1" applyBorder="1" applyAlignment="1" applyProtection="1">
      <alignment horizontal="center" vertical="center"/>
      <protection/>
    </xf>
    <xf numFmtId="0" fontId="21" fillId="3" borderId="0" xfId="0" applyFont="1" applyFill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1" fillId="18" borderId="0" xfId="0" applyFont="1" applyFill="1" applyBorder="1" applyAlignment="1" applyProtection="1">
      <alignment horizontal="center" vertical="center"/>
      <protection locked="0"/>
    </xf>
    <xf numFmtId="0" fontId="15" fillId="18" borderId="0" xfId="0" applyFont="1" applyFill="1" applyBorder="1" applyAlignment="1" applyProtection="1">
      <alignment/>
      <protection locked="0"/>
    </xf>
    <xf numFmtId="0" fontId="59" fillId="15" borderId="3" xfId="0" applyFont="1" applyFill="1" applyBorder="1" applyAlignment="1" applyProtection="1">
      <alignment horizontal="center"/>
      <protection locked="0"/>
    </xf>
    <xf numFmtId="0" fontId="59" fillId="15" borderId="4" xfId="0" applyFont="1" applyFill="1" applyBorder="1" applyAlignment="1" applyProtection="1">
      <alignment horizontal="center"/>
      <protection locked="0"/>
    </xf>
    <xf numFmtId="0" fontId="59" fillId="15" borderId="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20" fillId="15" borderId="29" xfId="0" applyFont="1" applyFill="1" applyBorder="1" applyAlignment="1" applyProtection="1">
      <alignment horizontal="center"/>
      <protection locked="0"/>
    </xf>
    <xf numFmtId="0" fontId="20" fillId="15" borderId="20" xfId="0" applyFont="1" applyFill="1" applyBorder="1" applyAlignment="1" applyProtection="1">
      <alignment horizontal="center"/>
      <protection locked="0"/>
    </xf>
    <xf numFmtId="0" fontId="20" fillId="15" borderId="21" xfId="0" applyFont="1" applyFill="1" applyBorder="1" applyAlignment="1" applyProtection="1">
      <alignment horizontal="center"/>
      <protection locked="0"/>
    </xf>
    <xf numFmtId="0" fontId="21" fillId="3" borderId="4" xfId="0" applyFont="1" applyFill="1" applyBorder="1" applyAlignment="1" applyProtection="1">
      <alignment horizontal="center" vertical="center"/>
      <protection/>
    </xf>
    <xf numFmtId="0" fontId="21" fillId="3" borderId="0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3" fillId="3" borderId="3" xfId="0" applyFont="1" applyFill="1" applyBorder="1" applyAlignment="1" applyProtection="1">
      <alignment horizontal="center"/>
      <protection locked="0"/>
    </xf>
    <xf numFmtId="0" fontId="23" fillId="3" borderId="4" xfId="0" applyFont="1" applyFill="1" applyBorder="1" applyAlignment="1" applyProtection="1">
      <alignment horizontal="center"/>
      <protection locked="0"/>
    </xf>
    <xf numFmtId="0" fontId="23" fillId="3" borderId="5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23" fillId="3" borderId="37" xfId="0" applyFont="1" applyFill="1" applyBorder="1" applyAlignment="1" applyProtection="1">
      <alignment horizontal="center"/>
      <protection locked="0"/>
    </xf>
    <xf numFmtId="0" fontId="23" fillId="3" borderId="18" xfId="0" applyFont="1" applyFill="1" applyBorder="1" applyAlignment="1" applyProtection="1">
      <alignment horizontal="center"/>
      <protection locked="0"/>
    </xf>
    <xf numFmtId="0" fontId="23" fillId="3" borderId="19" xfId="0" applyFont="1" applyFill="1" applyBorder="1" applyAlignment="1" applyProtection="1">
      <alignment horizontal="center"/>
      <protection locked="0"/>
    </xf>
    <xf numFmtId="0" fontId="62" fillId="3" borderId="78" xfId="0" applyFont="1" applyFill="1" applyBorder="1" applyAlignment="1" applyProtection="1">
      <alignment horizontal="center" vertical="center"/>
      <protection locked="0"/>
    </xf>
    <xf numFmtId="0" fontId="62" fillId="3" borderId="71" xfId="0" applyFont="1" applyFill="1" applyBorder="1" applyAlignment="1" applyProtection="1">
      <alignment horizontal="center" vertical="center"/>
      <protection locked="0"/>
    </xf>
    <xf numFmtId="0" fontId="62" fillId="3" borderId="21" xfId="0" applyFont="1" applyFill="1" applyBorder="1" applyAlignment="1" applyProtection="1">
      <alignment horizontal="center" vertical="center"/>
      <protection locked="0"/>
    </xf>
    <xf numFmtId="0" fontId="3" fillId="5" borderId="16" xfId="0" applyNumberFormat="1" applyFont="1" applyFill="1" applyBorder="1" applyAlignment="1" applyProtection="1">
      <alignment horizontal="center" vertical="center"/>
      <protection locked="0"/>
    </xf>
    <xf numFmtId="0" fontId="62" fillId="3" borderId="8" xfId="0" applyFont="1" applyFill="1" applyBorder="1" applyAlignment="1" applyProtection="1">
      <alignment horizontal="center" vertical="center"/>
      <protection locked="0"/>
    </xf>
    <xf numFmtId="204" fontId="3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0" fontId="9" fillId="0" borderId="15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70" xfId="0" applyFont="1" applyBorder="1" applyAlignment="1" applyProtection="1">
      <alignment horizontal="left"/>
      <protection locked="0"/>
    </xf>
    <xf numFmtId="0" fontId="2" fillId="0" borderId="152" xfId="0" applyFont="1" applyBorder="1" applyAlignment="1" applyProtection="1">
      <alignment horizontal="left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left"/>
      <protection locked="0"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153" xfId="0" applyFont="1" applyBorder="1" applyAlignment="1" applyProtection="1">
      <alignment horizontal="left"/>
      <protection locked="0"/>
    </xf>
    <xf numFmtId="0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60" fillId="3" borderId="28" xfId="18" applyFont="1" applyFill="1" applyBorder="1" applyAlignment="1" applyProtection="1">
      <alignment horizontal="center" vertical="center"/>
      <protection locked="0"/>
    </xf>
    <xf numFmtId="0" fontId="60" fillId="3" borderId="0" xfId="18" applyFont="1" applyFill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 horizontal="left"/>
      <protection locked="0"/>
    </xf>
    <xf numFmtId="0" fontId="9" fillId="0" borderId="77" xfId="0" applyFont="1" applyBorder="1" applyAlignment="1" applyProtection="1">
      <alignment horizontal="left"/>
      <protection locked="0"/>
    </xf>
    <xf numFmtId="0" fontId="9" fillId="0" borderId="15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55" xfId="0" applyFont="1" applyBorder="1" applyAlignment="1" applyProtection="1">
      <alignment horizontal="left"/>
      <protection locked="0"/>
    </xf>
    <xf numFmtId="0" fontId="20" fillId="4" borderId="3" xfId="0" applyFont="1" applyFill="1" applyBorder="1" applyAlignment="1">
      <alignment horizontal="center" vertical="center" textRotation="90"/>
    </xf>
    <xf numFmtId="0" fontId="20" fillId="4" borderId="1" xfId="0" applyFont="1" applyFill="1" applyBorder="1" applyAlignment="1">
      <alignment horizontal="center" vertical="center" textRotation="90"/>
    </xf>
    <xf numFmtId="0" fontId="20" fillId="4" borderId="29" xfId="0" applyFont="1" applyFill="1" applyBorder="1" applyAlignment="1">
      <alignment horizontal="center" vertical="center" textRotation="90"/>
    </xf>
    <xf numFmtId="0" fontId="43" fillId="3" borderId="0" xfId="0" applyFont="1" applyFill="1" applyBorder="1" applyAlignment="1" applyProtection="1">
      <alignment horizontal="center" vertical="top"/>
      <protection locked="0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rstellung BVNR" xfId="20"/>
    <cellStyle name="Standard_Kreis-Termin-Heft 01-02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11</xdr:row>
      <xdr:rowOff>76200</xdr:rowOff>
    </xdr:from>
    <xdr:to>
      <xdr:col>6</xdr:col>
      <xdr:colOff>400050</xdr:colOff>
      <xdr:row>12</xdr:row>
      <xdr:rowOff>28575</xdr:rowOff>
    </xdr:to>
    <xdr:sp>
      <xdr:nvSpPr>
        <xdr:cNvPr id="1" name="Line 4"/>
        <xdr:cNvSpPr>
          <a:spLocks/>
        </xdr:cNvSpPr>
      </xdr:nvSpPr>
      <xdr:spPr>
        <a:xfrm>
          <a:off x="4972050" y="3009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15</xdr:row>
      <xdr:rowOff>133350</xdr:rowOff>
    </xdr:from>
    <xdr:to>
      <xdr:col>6</xdr:col>
      <xdr:colOff>742950</xdr:colOff>
      <xdr:row>17</xdr:row>
      <xdr:rowOff>133350</xdr:rowOff>
    </xdr:to>
    <xdr:sp>
      <xdr:nvSpPr>
        <xdr:cNvPr id="2" name="Line 5"/>
        <xdr:cNvSpPr>
          <a:spLocks/>
        </xdr:cNvSpPr>
      </xdr:nvSpPr>
      <xdr:spPr>
        <a:xfrm>
          <a:off x="4686300" y="3876675"/>
          <a:ext cx="628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104775</xdr:rowOff>
    </xdr:from>
    <xdr:to>
      <xdr:col>6</xdr:col>
      <xdr:colOff>628650</xdr:colOff>
      <xdr:row>20</xdr:row>
      <xdr:rowOff>104775</xdr:rowOff>
    </xdr:to>
    <xdr:sp>
      <xdr:nvSpPr>
        <xdr:cNvPr id="3" name="Line 6"/>
        <xdr:cNvSpPr>
          <a:spLocks/>
        </xdr:cNvSpPr>
      </xdr:nvSpPr>
      <xdr:spPr>
        <a:xfrm>
          <a:off x="4657725" y="5029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26</xdr:row>
      <xdr:rowOff>19050</xdr:rowOff>
    </xdr:from>
    <xdr:to>
      <xdr:col>6</xdr:col>
      <xdr:colOff>647700</xdr:colOff>
      <xdr:row>26</xdr:row>
      <xdr:rowOff>19050</xdr:rowOff>
    </xdr:to>
    <xdr:sp>
      <xdr:nvSpPr>
        <xdr:cNvPr id="4" name="Line 7"/>
        <xdr:cNvSpPr>
          <a:spLocks/>
        </xdr:cNvSpPr>
      </xdr:nvSpPr>
      <xdr:spPr>
        <a:xfrm>
          <a:off x="4676775" y="6048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30</xdr:row>
      <xdr:rowOff>142875</xdr:rowOff>
    </xdr:from>
    <xdr:to>
      <xdr:col>6</xdr:col>
      <xdr:colOff>676275</xdr:colOff>
      <xdr:row>30</xdr:row>
      <xdr:rowOff>142875</xdr:rowOff>
    </xdr:to>
    <xdr:sp>
      <xdr:nvSpPr>
        <xdr:cNvPr id="5" name="Line 8"/>
        <xdr:cNvSpPr>
          <a:spLocks/>
        </xdr:cNvSpPr>
      </xdr:nvSpPr>
      <xdr:spPr>
        <a:xfrm>
          <a:off x="4705350" y="6772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142875</xdr:rowOff>
    </xdr:from>
    <xdr:to>
      <xdr:col>6</xdr:col>
      <xdr:colOff>581025</xdr:colOff>
      <xdr:row>14</xdr:row>
      <xdr:rowOff>142875</xdr:rowOff>
    </xdr:to>
    <xdr:sp>
      <xdr:nvSpPr>
        <xdr:cNvPr id="6" name="Line 9"/>
        <xdr:cNvSpPr>
          <a:spLocks/>
        </xdr:cNvSpPr>
      </xdr:nvSpPr>
      <xdr:spPr>
        <a:xfrm>
          <a:off x="4610100" y="3724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36</xdr:row>
      <xdr:rowOff>47625</xdr:rowOff>
    </xdr:from>
    <xdr:to>
      <xdr:col>6</xdr:col>
      <xdr:colOff>733425</xdr:colOff>
      <xdr:row>36</xdr:row>
      <xdr:rowOff>47625</xdr:rowOff>
    </xdr:to>
    <xdr:sp>
      <xdr:nvSpPr>
        <xdr:cNvPr id="7" name="Line 10"/>
        <xdr:cNvSpPr>
          <a:spLocks/>
        </xdr:cNvSpPr>
      </xdr:nvSpPr>
      <xdr:spPr>
        <a:xfrm>
          <a:off x="4762500" y="7667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</xdr:row>
      <xdr:rowOff>142875</xdr:rowOff>
    </xdr:from>
    <xdr:to>
      <xdr:col>2</xdr:col>
      <xdr:colOff>628650</xdr:colOff>
      <xdr:row>8</xdr:row>
      <xdr:rowOff>19050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0"/>
          <a:ext cx="1924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276225</xdr:rowOff>
    </xdr:from>
    <xdr:to>
      <xdr:col>1</xdr:col>
      <xdr:colOff>476250</xdr:colOff>
      <xdr:row>10</xdr:row>
      <xdr:rowOff>161925</xdr:rowOff>
    </xdr:to>
    <xdr:sp macro="[0]!DieseArbeitsmappe.DateiUnter_TagesdatumAbspeichern">
      <xdr:nvSpPr>
        <xdr:cNvPr id="9" name="AutoShape 14"/>
        <xdr:cNvSpPr>
          <a:spLocks/>
        </xdr:cNvSpPr>
      </xdr:nvSpPr>
      <xdr:spPr>
        <a:xfrm>
          <a:off x="685800" y="2181225"/>
          <a:ext cx="552450" cy="514350"/>
        </a:xfrm>
        <a:prstGeom prst="smileyFace">
          <a:avLst/>
        </a:prstGeom>
        <a:solidFill>
          <a:srgbClr val="8000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295275</xdr:rowOff>
    </xdr:from>
    <xdr:to>
      <xdr:col>1</xdr:col>
      <xdr:colOff>142875</xdr:colOff>
      <xdr:row>13</xdr:row>
      <xdr:rowOff>47625</xdr:rowOff>
    </xdr:to>
    <xdr:sp>
      <xdr:nvSpPr>
        <xdr:cNvPr id="10" name="Line 15"/>
        <xdr:cNvSpPr>
          <a:spLocks/>
        </xdr:cNvSpPr>
      </xdr:nvSpPr>
      <xdr:spPr>
        <a:xfrm flipV="1">
          <a:off x="819150" y="2828925"/>
          <a:ext cx="857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0</xdr:colOff>
      <xdr:row>111</xdr:row>
      <xdr:rowOff>57150</xdr:rowOff>
    </xdr:from>
    <xdr:to>
      <xdr:col>10</xdr:col>
      <xdr:colOff>666750</xdr:colOff>
      <xdr:row>115</xdr:row>
      <xdr:rowOff>295275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61950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19050</xdr:colOff>
      <xdr:row>13</xdr:row>
      <xdr:rowOff>28575</xdr:rowOff>
    </xdr:from>
    <xdr:to>
      <xdr:col>38</xdr:col>
      <xdr:colOff>647700</xdr:colOff>
      <xdr:row>17</xdr:row>
      <xdr:rowOff>266700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65725" y="3486150"/>
          <a:ext cx="20097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142875</xdr:colOff>
      <xdr:row>15</xdr:row>
      <xdr:rowOff>76200</xdr:rowOff>
    </xdr:from>
    <xdr:to>
      <xdr:col>26</xdr:col>
      <xdr:colOff>1000125</xdr:colOff>
      <xdr:row>15</xdr:row>
      <xdr:rowOff>76200</xdr:rowOff>
    </xdr:to>
    <xdr:sp>
      <xdr:nvSpPr>
        <xdr:cNvPr id="2" name="Line 44"/>
        <xdr:cNvSpPr>
          <a:spLocks/>
        </xdr:cNvSpPr>
      </xdr:nvSpPr>
      <xdr:spPr>
        <a:xfrm flipH="1">
          <a:off x="21107400" y="4181475"/>
          <a:ext cx="857250" cy="0"/>
        </a:xfrm>
        <a:prstGeom prst="line">
          <a:avLst/>
        </a:prstGeom>
        <a:noFill/>
        <a:ln w="666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704850</xdr:colOff>
      <xdr:row>1</xdr:row>
      <xdr:rowOff>114300</xdr:rowOff>
    </xdr:from>
    <xdr:to>
      <xdr:col>31</xdr:col>
      <xdr:colOff>123825</xdr:colOff>
      <xdr:row>3</xdr:row>
      <xdr:rowOff>190500</xdr:rowOff>
    </xdr:to>
    <xdr:sp macro="[0]!drucken">
      <xdr:nvSpPr>
        <xdr:cNvPr id="3" name="Rectangle 58"/>
        <xdr:cNvSpPr>
          <a:spLocks/>
        </xdr:cNvSpPr>
      </xdr:nvSpPr>
      <xdr:spPr>
        <a:xfrm>
          <a:off x="24069675" y="32385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Drucken</a:t>
          </a:r>
        </a:p>
      </xdr:txBody>
    </xdr:sp>
    <xdr:clientData/>
  </xdr:twoCellAnchor>
  <xdr:twoCellAnchor>
    <xdr:from>
      <xdr:col>31</xdr:col>
      <xdr:colOff>485775</xdr:colOff>
      <xdr:row>1</xdr:row>
      <xdr:rowOff>104775</xdr:rowOff>
    </xdr:from>
    <xdr:to>
      <xdr:col>33</xdr:col>
      <xdr:colOff>342900</xdr:colOff>
      <xdr:row>3</xdr:row>
      <xdr:rowOff>180975</xdr:rowOff>
    </xdr:to>
    <xdr:sp macro="[0]!DieseArbeitsmappe.BlattSpeichern">
      <xdr:nvSpPr>
        <xdr:cNvPr id="4" name="Rectangle 59"/>
        <xdr:cNvSpPr>
          <a:spLocks/>
        </xdr:cNvSpPr>
      </xdr:nvSpPr>
      <xdr:spPr>
        <a:xfrm>
          <a:off x="25717500" y="314325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33</xdr:col>
      <xdr:colOff>676275</xdr:colOff>
      <xdr:row>1</xdr:row>
      <xdr:rowOff>85725</xdr:rowOff>
    </xdr:from>
    <xdr:to>
      <xdr:col>35</xdr:col>
      <xdr:colOff>219075</xdr:colOff>
      <xdr:row>3</xdr:row>
      <xdr:rowOff>161925</xdr:rowOff>
    </xdr:to>
    <xdr:sp macro="[0]!Modul2.dreiband">
      <xdr:nvSpPr>
        <xdr:cNvPr id="5" name="Rectangle 60"/>
        <xdr:cNvSpPr>
          <a:spLocks/>
        </xdr:cNvSpPr>
      </xdr:nvSpPr>
      <xdr:spPr>
        <a:xfrm>
          <a:off x="27336750" y="295275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Felder leeren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9525</xdr:colOff>
      <xdr:row>13</xdr:row>
      <xdr:rowOff>371475</xdr:rowOff>
    </xdr:from>
    <xdr:to>
      <xdr:col>54</xdr:col>
      <xdr:colOff>752475</xdr:colOff>
      <xdr:row>17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13975" y="3200400"/>
          <a:ext cx="1504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247650</xdr:colOff>
      <xdr:row>1</xdr:row>
      <xdr:rowOff>200025</xdr:rowOff>
    </xdr:from>
    <xdr:to>
      <xdr:col>48</xdr:col>
      <xdr:colOff>695325</xdr:colOff>
      <xdr:row>5</xdr:row>
      <xdr:rowOff>0</xdr:rowOff>
    </xdr:to>
    <xdr:sp macro="[0]!drucken">
      <xdr:nvSpPr>
        <xdr:cNvPr id="2" name="Rectangle 21"/>
        <xdr:cNvSpPr>
          <a:spLocks/>
        </xdr:cNvSpPr>
      </xdr:nvSpPr>
      <xdr:spPr>
        <a:xfrm>
          <a:off x="29403675" y="428625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Drucken</a:t>
          </a:r>
        </a:p>
      </xdr:txBody>
    </xdr:sp>
    <xdr:clientData/>
  </xdr:twoCellAnchor>
  <xdr:twoCellAnchor>
    <xdr:from>
      <xdr:col>49</xdr:col>
      <xdr:colOff>266700</xdr:colOff>
      <xdr:row>1</xdr:row>
      <xdr:rowOff>190500</xdr:rowOff>
    </xdr:from>
    <xdr:to>
      <xdr:col>50</xdr:col>
      <xdr:colOff>876300</xdr:colOff>
      <xdr:row>4</xdr:row>
      <xdr:rowOff>142875</xdr:rowOff>
    </xdr:to>
    <xdr:sp macro="[0]!DieseArbeitsmappe.BlattSpeichern">
      <xdr:nvSpPr>
        <xdr:cNvPr id="3" name="Rectangle 22"/>
        <xdr:cNvSpPr>
          <a:spLocks/>
        </xdr:cNvSpPr>
      </xdr:nvSpPr>
      <xdr:spPr>
        <a:xfrm>
          <a:off x="31051500" y="41910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51</xdr:col>
      <xdr:colOff>85725</xdr:colOff>
      <xdr:row>1</xdr:row>
      <xdr:rowOff>171450</xdr:rowOff>
    </xdr:from>
    <xdr:to>
      <xdr:col>51</xdr:col>
      <xdr:colOff>1371600</xdr:colOff>
      <xdr:row>4</xdr:row>
      <xdr:rowOff>123825</xdr:rowOff>
    </xdr:to>
    <xdr:sp macro="[0]!Modul5.vierkampf">
      <xdr:nvSpPr>
        <xdr:cNvPr id="4" name="Rectangle 23"/>
        <xdr:cNvSpPr>
          <a:spLocks/>
        </xdr:cNvSpPr>
      </xdr:nvSpPr>
      <xdr:spPr>
        <a:xfrm>
          <a:off x="32670750" y="40005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Felder leeren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600075</xdr:colOff>
      <xdr:row>23</xdr:row>
      <xdr:rowOff>200025</xdr:rowOff>
    </xdr:from>
    <xdr:to>
      <xdr:col>75</xdr:col>
      <xdr:colOff>47625</xdr:colOff>
      <xdr:row>23</xdr:row>
      <xdr:rowOff>200025</xdr:rowOff>
    </xdr:to>
    <xdr:sp>
      <xdr:nvSpPr>
        <xdr:cNvPr id="1" name="Line 6"/>
        <xdr:cNvSpPr>
          <a:spLocks/>
        </xdr:cNvSpPr>
      </xdr:nvSpPr>
      <xdr:spPr>
        <a:xfrm flipH="1">
          <a:off x="49949100" y="6705600"/>
          <a:ext cx="971550" cy="0"/>
        </a:xfrm>
        <a:prstGeom prst="line">
          <a:avLst/>
        </a:prstGeom>
        <a:noFill/>
        <a:ln w="698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600075</xdr:colOff>
      <xdr:row>24</xdr:row>
      <xdr:rowOff>85725</xdr:rowOff>
    </xdr:from>
    <xdr:to>
      <xdr:col>75</xdr:col>
      <xdr:colOff>47625</xdr:colOff>
      <xdr:row>24</xdr:row>
      <xdr:rowOff>85725</xdr:rowOff>
    </xdr:to>
    <xdr:sp>
      <xdr:nvSpPr>
        <xdr:cNvPr id="2" name="Line 7"/>
        <xdr:cNvSpPr>
          <a:spLocks/>
        </xdr:cNvSpPr>
      </xdr:nvSpPr>
      <xdr:spPr>
        <a:xfrm flipH="1">
          <a:off x="49949100" y="6896100"/>
          <a:ext cx="971550" cy="0"/>
        </a:xfrm>
        <a:prstGeom prst="line">
          <a:avLst/>
        </a:prstGeom>
        <a:noFill/>
        <a:ln w="698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571500</xdr:colOff>
      <xdr:row>24</xdr:row>
      <xdr:rowOff>85725</xdr:rowOff>
    </xdr:from>
    <xdr:to>
      <xdr:col>75</xdr:col>
      <xdr:colOff>19050</xdr:colOff>
      <xdr:row>24</xdr:row>
      <xdr:rowOff>85725</xdr:rowOff>
    </xdr:to>
    <xdr:sp>
      <xdr:nvSpPr>
        <xdr:cNvPr id="3" name="Line 8"/>
        <xdr:cNvSpPr>
          <a:spLocks/>
        </xdr:cNvSpPr>
      </xdr:nvSpPr>
      <xdr:spPr>
        <a:xfrm flipH="1">
          <a:off x="49920525" y="6896100"/>
          <a:ext cx="971550" cy="0"/>
        </a:xfrm>
        <a:prstGeom prst="line">
          <a:avLst/>
        </a:prstGeom>
        <a:noFill/>
        <a:ln w="698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14</xdr:row>
      <xdr:rowOff>19050</xdr:rowOff>
    </xdr:from>
    <xdr:to>
      <xdr:col>54</xdr:col>
      <xdr:colOff>723900</xdr:colOff>
      <xdr:row>16</xdr:row>
      <xdr:rowOff>285750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09025" y="3448050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104775</xdr:colOff>
      <xdr:row>2</xdr:row>
      <xdr:rowOff>28575</xdr:rowOff>
    </xdr:from>
    <xdr:to>
      <xdr:col>48</xdr:col>
      <xdr:colOff>552450</xdr:colOff>
      <xdr:row>4</xdr:row>
      <xdr:rowOff>133350</xdr:rowOff>
    </xdr:to>
    <xdr:sp macro="[0]!drucken">
      <xdr:nvSpPr>
        <xdr:cNvPr id="5" name="Rectangle 23"/>
        <xdr:cNvSpPr>
          <a:spLocks/>
        </xdr:cNvSpPr>
      </xdr:nvSpPr>
      <xdr:spPr>
        <a:xfrm>
          <a:off x="27689175" y="485775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Drucken</a:t>
          </a:r>
        </a:p>
      </xdr:txBody>
    </xdr:sp>
    <xdr:clientData/>
  </xdr:twoCellAnchor>
  <xdr:twoCellAnchor>
    <xdr:from>
      <xdr:col>49</xdr:col>
      <xdr:colOff>123825</xdr:colOff>
      <xdr:row>2</xdr:row>
      <xdr:rowOff>19050</xdr:rowOff>
    </xdr:from>
    <xdr:to>
      <xdr:col>50</xdr:col>
      <xdr:colOff>571500</xdr:colOff>
      <xdr:row>4</xdr:row>
      <xdr:rowOff>123825</xdr:rowOff>
    </xdr:to>
    <xdr:sp macro="[0]!DieseArbeitsmappe.BlattSpeichern">
      <xdr:nvSpPr>
        <xdr:cNvPr id="6" name="Rectangle 24"/>
        <xdr:cNvSpPr>
          <a:spLocks/>
        </xdr:cNvSpPr>
      </xdr:nvSpPr>
      <xdr:spPr>
        <a:xfrm>
          <a:off x="29337000" y="47625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50</xdr:col>
      <xdr:colOff>904875</xdr:colOff>
      <xdr:row>2</xdr:row>
      <xdr:rowOff>0</xdr:rowOff>
    </xdr:from>
    <xdr:to>
      <xdr:col>51</xdr:col>
      <xdr:colOff>1152525</xdr:colOff>
      <xdr:row>4</xdr:row>
      <xdr:rowOff>104775</xdr:rowOff>
    </xdr:to>
    <xdr:sp macro="[0]!Modul6.mehrkampf">
      <xdr:nvSpPr>
        <xdr:cNvPr id="7" name="Rectangle 25"/>
        <xdr:cNvSpPr>
          <a:spLocks/>
        </xdr:cNvSpPr>
      </xdr:nvSpPr>
      <xdr:spPr>
        <a:xfrm>
          <a:off x="30956250" y="45720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Felder leeren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19050</xdr:colOff>
      <xdr:row>13</xdr:row>
      <xdr:rowOff>28575</xdr:rowOff>
    </xdr:from>
    <xdr:to>
      <xdr:col>38</xdr:col>
      <xdr:colOff>647700</xdr:colOff>
      <xdr:row>17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03400" y="3438525"/>
          <a:ext cx="20097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1190625</xdr:colOff>
      <xdr:row>1</xdr:row>
      <xdr:rowOff>180975</xdr:rowOff>
    </xdr:from>
    <xdr:to>
      <xdr:col>31</xdr:col>
      <xdr:colOff>609600</xdr:colOff>
      <xdr:row>4</xdr:row>
      <xdr:rowOff>47625</xdr:rowOff>
    </xdr:to>
    <xdr:sp macro="[0]!drucken">
      <xdr:nvSpPr>
        <xdr:cNvPr id="2" name="Rectangle 23"/>
        <xdr:cNvSpPr>
          <a:spLocks/>
        </xdr:cNvSpPr>
      </xdr:nvSpPr>
      <xdr:spPr>
        <a:xfrm>
          <a:off x="21021675" y="390525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Drucken</a:t>
          </a:r>
        </a:p>
      </xdr:txBody>
    </xdr:sp>
    <xdr:clientData/>
  </xdr:twoCellAnchor>
  <xdr:twoCellAnchor>
    <xdr:from>
      <xdr:col>32</xdr:col>
      <xdr:colOff>238125</xdr:colOff>
      <xdr:row>1</xdr:row>
      <xdr:rowOff>171450</xdr:rowOff>
    </xdr:from>
    <xdr:to>
      <xdr:col>33</xdr:col>
      <xdr:colOff>657225</xdr:colOff>
      <xdr:row>4</xdr:row>
      <xdr:rowOff>38100</xdr:rowOff>
    </xdr:to>
    <xdr:sp macro="[0]!DieseArbeitsmappe.BlattSpeichern">
      <xdr:nvSpPr>
        <xdr:cNvPr id="3" name="Rectangle 24"/>
        <xdr:cNvSpPr>
          <a:spLocks/>
        </xdr:cNvSpPr>
      </xdr:nvSpPr>
      <xdr:spPr>
        <a:xfrm>
          <a:off x="22669500" y="38100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34</xdr:col>
      <xdr:colOff>200025</xdr:colOff>
      <xdr:row>1</xdr:row>
      <xdr:rowOff>152400</xdr:rowOff>
    </xdr:from>
    <xdr:to>
      <xdr:col>35</xdr:col>
      <xdr:colOff>533400</xdr:colOff>
      <xdr:row>4</xdr:row>
      <xdr:rowOff>19050</xdr:rowOff>
    </xdr:to>
    <xdr:sp macro="[0]!Makro1">
      <xdr:nvSpPr>
        <xdr:cNvPr id="4" name="Rectangle 25"/>
        <xdr:cNvSpPr>
          <a:spLocks/>
        </xdr:cNvSpPr>
      </xdr:nvSpPr>
      <xdr:spPr>
        <a:xfrm>
          <a:off x="24288750" y="36195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Felder leeren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9525</xdr:colOff>
      <xdr:row>13</xdr:row>
      <xdr:rowOff>9525</xdr:rowOff>
    </xdr:from>
    <xdr:to>
      <xdr:col>54</xdr:col>
      <xdr:colOff>742950</xdr:colOff>
      <xdr:row>16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28100" y="3371850"/>
          <a:ext cx="1495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180975</xdr:colOff>
      <xdr:row>2</xdr:row>
      <xdr:rowOff>66675</xdr:rowOff>
    </xdr:from>
    <xdr:to>
      <xdr:col>48</xdr:col>
      <xdr:colOff>628650</xdr:colOff>
      <xdr:row>5</xdr:row>
      <xdr:rowOff>95250</xdr:rowOff>
    </xdr:to>
    <xdr:sp macro="[0]!drucken">
      <xdr:nvSpPr>
        <xdr:cNvPr id="2" name="Rectangle 43"/>
        <xdr:cNvSpPr>
          <a:spLocks/>
        </xdr:cNvSpPr>
      </xdr:nvSpPr>
      <xdr:spPr>
        <a:xfrm>
          <a:off x="27974925" y="41910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Drucken</a:t>
          </a:r>
        </a:p>
      </xdr:txBody>
    </xdr:sp>
    <xdr:clientData/>
  </xdr:twoCellAnchor>
  <xdr:twoCellAnchor>
    <xdr:from>
      <xdr:col>49</xdr:col>
      <xdr:colOff>200025</xdr:colOff>
      <xdr:row>2</xdr:row>
      <xdr:rowOff>57150</xdr:rowOff>
    </xdr:from>
    <xdr:to>
      <xdr:col>50</xdr:col>
      <xdr:colOff>647700</xdr:colOff>
      <xdr:row>5</xdr:row>
      <xdr:rowOff>85725</xdr:rowOff>
    </xdr:to>
    <xdr:sp macro="[0]!DieseArbeitsmappe.BlattSpeichern">
      <xdr:nvSpPr>
        <xdr:cNvPr id="3" name="Rectangle 44"/>
        <xdr:cNvSpPr>
          <a:spLocks/>
        </xdr:cNvSpPr>
      </xdr:nvSpPr>
      <xdr:spPr>
        <a:xfrm>
          <a:off x="29622750" y="409575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50</xdr:col>
      <xdr:colOff>990600</xdr:colOff>
      <xdr:row>2</xdr:row>
      <xdr:rowOff>38100</xdr:rowOff>
    </xdr:from>
    <xdr:to>
      <xdr:col>51</xdr:col>
      <xdr:colOff>1238250</xdr:colOff>
      <xdr:row>5</xdr:row>
      <xdr:rowOff>66675</xdr:rowOff>
    </xdr:to>
    <xdr:sp macro="[0]!Pokal">
      <xdr:nvSpPr>
        <xdr:cNvPr id="4" name="Rectangle 45"/>
        <xdr:cNvSpPr>
          <a:spLocks/>
        </xdr:cNvSpPr>
      </xdr:nvSpPr>
      <xdr:spPr>
        <a:xfrm>
          <a:off x="31251525" y="390525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Felder leeren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752475</xdr:colOff>
      <xdr:row>13</xdr:row>
      <xdr:rowOff>19050</xdr:rowOff>
    </xdr:from>
    <xdr:to>
      <xdr:col>54</xdr:col>
      <xdr:colOff>723900</xdr:colOff>
      <xdr:row>15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75900" y="3133725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828675</xdr:colOff>
      <xdr:row>1</xdr:row>
      <xdr:rowOff>200025</xdr:rowOff>
    </xdr:from>
    <xdr:to>
      <xdr:col>49</xdr:col>
      <xdr:colOff>485775</xdr:colOff>
      <xdr:row>5</xdr:row>
      <xdr:rowOff>0</xdr:rowOff>
    </xdr:to>
    <xdr:sp macro="[0]!drucken">
      <xdr:nvSpPr>
        <xdr:cNvPr id="2" name="Rectangle 19"/>
        <xdr:cNvSpPr>
          <a:spLocks/>
        </xdr:cNvSpPr>
      </xdr:nvSpPr>
      <xdr:spPr>
        <a:xfrm>
          <a:off x="30089475" y="428625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Drucken</a:t>
          </a:r>
        </a:p>
      </xdr:txBody>
    </xdr:sp>
    <xdr:clientData/>
  </xdr:twoCellAnchor>
  <xdr:twoCellAnchor>
    <xdr:from>
      <xdr:col>50</xdr:col>
      <xdr:colOff>9525</xdr:colOff>
      <xdr:row>1</xdr:row>
      <xdr:rowOff>190500</xdr:rowOff>
    </xdr:from>
    <xdr:to>
      <xdr:col>51</xdr:col>
      <xdr:colOff>257175</xdr:colOff>
      <xdr:row>4</xdr:row>
      <xdr:rowOff>142875</xdr:rowOff>
    </xdr:to>
    <xdr:sp macro="[0]!DieseArbeitsmappe.BlattSpeichern">
      <xdr:nvSpPr>
        <xdr:cNvPr id="3" name="Rectangle 20"/>
        <xdr:cNvSpPr>
          <a:spLocks/>
        </xdr:cNvSpPr>
      </xdr:nvSpPr>
      <xdr:spPr>
        <a:xfrm>
          <a:off x="31737300" y="41910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51</xdr:col>
      <xdr:colOff>590550</xdr:colOff>
      <xdr:row>1</xdr:row>
      <xdr:rowOff>171450</xdr:rowOff>
    </xdr:from>
    <xdr:to>
      <xdr:col>51</xdr:col>
      <xdr:colOff>1876425</xdr:colOff>
      <xdr:row>4</xdr:row>
      <xdr:rowOff>123825</xdr:rowOff>
    </xdr:to>
    <xdr:sp macro="[0]!Modul5.vierkampf">
      <xdr:nvSpPr>
        <xdr:cNvPr id="4" name="Rectangle 21"/>
        <xdr:cNvSpPr>
          <a:spLocks/>
        </xdr:cNvSpPr>
      </xdr:nvSpPr>
      <xdr:spPr>
        <a:xfrm>
          <a:off x="33356550" y="40005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Felder leeren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11</xdr:row>
      <xdr:rowOff>0</xdr:rowOff>
    </xdr:from>
    <xdr:to>
      <xdr:col>12</xdr:col>
      <xdr:colOff>885825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24669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9525</xdr:colOff>
      <xdr:row>19</xdr:row>
      <xdr:rowOff>57150</xdr:rowOff>
    </xdr:from>
    <xdr:to>
      <xdr:col>70</xdr:col>
      <xdr:colOff>228600</xdr:colOff>
      <xdr:row>24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70475" y="4010025"/>
          <a:ext cx="1743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57150</xdr:colOff>
      <xdr:row>33</xdr:row>
      <xdr:rowOff>0</xdr:rowOff>
    </xdr:from>
    <xdr:to>
      <xdr:col>62</xdr:col>
      <xdr:colOff>85725</xdr:colOff>
      <xdr:row>36</xdr:row>
      <xdr:rowOff>0</xdr:rowOff>
    </xdr:to>
    <xdr:sp macro="[0]!drucken">
      <xdr:nvSpPr>
        <xdr:cNvPr id="3" name="Rectangle 18"/>
        <xdr:cNvSpPr>
          <a:spLocks/>
        </xdr:cNvSpPr>
      </xdr:nvSpPr>
      <xdr:spPr>
        <a:xfrm>
          <a:off x="26565225" y="7124700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Drucken</a:t>
          </a:r>
        </a:p>
      </xdr:txBody>
    </xdr:sp>
    <xdr:clientData/>
  </xdr:twoCellAnchor>
  <xdr:twoCellAnchor>
    <xdr:from>
      <xdr:col>63</xdr:col>
      <xdr:colOff>38100</xdr:colOff>
      <xdr:row>32</xdr:row>
      <xdr:rowOff>190500</xdr:rowOff>
    </xdr:from>
    <xdr:to>
      <xdr:col>65</xdr:col>
      <xdr:colOff>581025</xdr:colOff>
      <xdr:row>35</xdr:row>
      <xdr:rowOff>152400</xdr:rowOff>
    </xdr:to>
    <xdr:sp macro="[0]!DieseArbeitsmappe.BlattSpeichern">
      <xdr:nvSpPr>
        <xdr:cNvPr id="4" name="Rectangle 19"/>
        <xdr:cNvSpPr>
          <a:spLocks/>
        </xdr:cNvSpPr>
      </xdr:nvSpPr>
      <xdr:spPr>
        <a:xfrm>
          <a:off x="28213050" y="7115175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66</xdr:col>
      <xdr:colOff>247650</xdr:colOff>
      <xdr:row>32</xdr:row>
      <xdr:rowOff>171450</xdr:rowOff>
    </xdr:from>
    <xdr:to>
      <xdr:col>68</xdr:col>
      <xdr:colOff>657225</xdr:colOff>
      <xdr:row>35</xdr:row>
      <xdr:rowOff>133350</xdr:rowOff>
    </xdr:to>
    <xdr:sp macro="[0]!Modul4.dpmm">
      <xdr:nvSpPr>
        <xdr:cNvPr id="5" name="Rectangle 20"/>
        <xdr:cNvSpPr>
          <a:spLocks/>
        </xdr:cNvSpPr>
      </xdr:nvSpPr>
      <xdr:spPr>
        <a:xfrm>
          <a:off x="29832300" y="7096125"/>
          <a:ext cx="1285875" cy="495300"/>
        </a:xfrm>
        <a:prstGeom prst="rect">
          <a:avLst/>
        </a:prstGeom>
        <a:solidFill>
          <a:srgbClr val="99CC00"/>
        </a:solidFill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Felder leeren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tabColor indexed="8"/>
    <pageSetUpPr fitToPage="1"/>
  </sheetPr>
  <dimension ref="A1:O43"/>
  <sheetViews>
    <sheetView workbookViewId="0" topLeftCell="A2">
      <selection activeCell="D14" sqref="D14:F18"/>
    </sheetView>
  </sheetViews>
  <sheetFormatPr defaultColWidth="11.421875" defaultRowHeight="12.75"/>
  <cols>
    <col min="1" max="11" width="11.421875" style="454" customWidth="1"/>
    <col min="12" max="12" width="21.7109375" style="454" customWidth="1"/>
    <col min="13" max="16384" width="11.421875" style="454" customWidth="1"/>
  </cols>
  <sheetData>
    <row r="1" spans="1:15" ht="23.25" hidden="1">
      <c r="A1" s="773"/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</row>
    <row r="2" spans="1:15" ht="12.75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1:15" ht="13.5" thickBot="1">
      <c r="A3" s="774"/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</row>
    <row r="4" spans="1:15" ht="24.75" customHeight="1" thickBot="1">
      <c r="A4" s="774"/>
      <c r="B4" s="774"/>
      <c r="C4" s="774"/>
      <c r="D4" s="830" t="s">
        <v>86</v>
      </c>
      <c r="E4" s="831"/>
      <c r="F4" s="831"/>
      <c r="G4" s="831"/>
      <c r="H4" s="831"/>
      <c r="I4" s="831"/>
      <c r="J4" s="832"/>
      <c r="K4" s="774"/>
      <c r="L4" s="774"/>
      <c r="M4" s="774"/>
      <c r="N4" s="774"/>
      <c r="O4" s="774"/>
    </row>
    <row r="5" spans="1:15" ht="24.75" customHeight="1" thickBot="1">
      <c r="A5" s="774"/>
      <c r="B5" s="774"/>
      <c r="C5" s="774"/>
      <c r="D5" s="833" t="s">
        <v>100</v>
      </c>
      <c r="E5" s="834"/>
      <c r="F5" s="834"/>
      <c r="G5" s="834"/>
      <c r="H5" s="834"/>
      <c r="I5" s="834"/>
      <c r="J5" s="835"/>
      <c r="K5" s="774"/>
      <c r="L5" s="775"/>
      <c r="M5" s="776"/>
      <c r="N5" s="776"/>
      <c r="O5" s="777"/>
    </row>
    <row r="6" spans="1:15" ht="24.75" customHeight="1" thickBot="1">
      <c r="A6" s="774"/>
      <c r="B6" s="774"/>
      <c r="C6" s="774"/>
      <c r="D6" s="833" t="s">
        <v>71</v>
      </c>
      <c r="E6" s="842"/>
      <c r="F6" s="842"/>
      <c r="G6" s="842"/>
      <c r="H6" s="842"/>
      <c r="I6" s="842"/>
      <c r="J6" s="843"/>
      <c r="K6" s="774"/>
      <c r="L6" s="778" t="s">
        <v>134</v>
      </c>
      <c r="M6" s="779"/>
      <c r="N6" s="779"/>
      <c r="O6" s="780"/>
    </row>
    <row r="7" spans="1:15" ht="24.75" customHeight="1" thickBot="1">
      <c r="A7" s="774"/>
      <c r="B7" s="774"/>
      <c r="C7" s="774"/>
      <c r="D7" s="839" t="s">
        <v>101</v>
      </c>
      <c r="E7" s="840"/>
      <c r="F7" s="840"/>
      <c r="G7" s="840"/>
      <c r="H7" s="840"/>
      <c r="I7" s="840"/>
      <c r="J7" s="841"/>
      <c r="K7" s="774"/>
      <c r="L7" s="781" t="s">
        <v>135</v>
      </c>
      <c r="M7" s="782"/>
      <c r="N7" s="779"/>
      <c r="O7" s="780"/>
    </row>
    <row r="8" spans="1:15" ht="24.75" customHeight="1" thickBot="1">
      <c r="A8" s="774"/>
      <c r="B8" s="774"/>
      <c r="C8" s="774"/>
      <c r="D8" s="774"/>
      <c r="E8" s="774"/>
      <c r="F8" s="774"/>
      <c r="G8" s="774"/>
      <c r="H8" s="774"/>
      <c r="I8" s="774"/>
      <c r="J8" s="774"/>
      <c r="K8" s="774"/>
      <c r="L8" s="781" t="s">
        <v>133</v>
      </c>
      <c r="M8" s="782"/>
      <c r="N8" s="779"/>
      <c r="O8" s="780"/>
    </row>
    <row r="9" spans="1:15" ht="24.75" customHeight="1" thickBot="1">
      <c r="A9" s="774"/>
      <c r="B9" s="774"/>
      <c r="C9" s="774"/>
      <c r="D9" s="844" t="s">
        <v>129</v>
      </c>
      <c r="E9" s="845"/>
      <c r="F9" s="845"/>
      <c r="G9" s="845"/>
      <c r="H9" s="845"/>
      <c r="I9" s="845"/>
      <c r="J9" s="846"/>
      <c r="K9" s="774"/>
      <c r="L9" s="783"/>
      <c r="M9" s="784"/>
      <c r="N9" s="784"/>
      <c r="O9" s="785"/>
    </row>
    <row r="10" spans="1:15" ht="24.75" customHeight="1" thickBot="1">
      <c r="A10" s="774"/>
      <c r="B10" s="774"/>
      <c r="C10" s="774"/>
      <c r="D10" s="786"/>
      <c r="E10" s="786"/>
      <c r="F10" s="786"/>
      <c r="G10" s="786"/>
      <c r="H10" s="786"/>
      <c r="I10" s="786"/>
      <c r="J10" s="786"/>
      <c r="K10" s="774"/>
      <c r="L10" s="774"/>
      <c r="M10" s="774"/>
      <c r="N10" s="774"/>
      <c r="O10" s="774"/>
    </row>
    <row r="11" spans="1:15" ht="31.5" customHeight="1" thickBot="1">
      <c r="A11" s="774"/>
      <c r="B11" s="774"/>
      <c r="C11" s="774"/>
      <c r="D11" s="836" t="s">
        <v>102</v>
      </c>
      <c r="E11" s="837"/>
      <c r="F11" s="837"/>
      <c r="G11" s="837"/>
      <c r="H11" s="837"/>
      <c r="I11" s="837"/>
      <c r="J11" s="838"/>
      <c r="K11" s="774"/>
      <c r="L11" s="774"/>
      <c r="M11" s="774"/>
      <c r="N11" s="774"/>
      <c r="O11" s="774"/>
    </row>
    <row r="12" spans="1:15" ht="24.75" customHeight="1">
      <c r="A12" s="774" t="s">
        <v>147</v>
      </c>
      <c r="B12" s="774"/>
      <c r="C12" s="774"/>
      <c r="D12" s="774"/>
      <c r="E12" s="786"/>
      <c r="F12" s="786"/>
      <c r="G12" s="786"/>
      <c r="H12" s="786"/>
      <c r="I12" s="786"/>
      <c r="J12" s="786"/>
      <c r="K12" s="774"/>
      <c r="L12" s="774"/>
      <c r="M12" s="774"/>
      <c r="N12" s="774"/>
      <c r="O12" s="774"/>
    </row>
    <row r="13" spans="1:15" ht="13.5" thickBot="1">
      <c r="A13" s="774"/>
      <c r="B13" s="774"/>
      <c r="C13" s="774"/>
      <c r="D13" s="774"/>
      <c r="E13" s="774"/>
      <c r="F13" s="774"/>
      <c r="G13" s="774"/>
      <c r="H13" s="774"/>
      <c r="I13" s="774"/>
      <c r="J13" s="774"/>
      <c r="K13" s="774"/>
      <c r="L13" s="774"/>
      <c r="M13" s="774"/>
      <c r="N13" s="774"/>
      <c r="O13" s="774"/>
    </row>
    <row r="14" spans="1:15" ht="12.75" customHeight="1">
      <c r="A14" s="774"/>
      <c r="B14" s="774"/>
      <c r="C14" s="774"/>
      <c r="D14" s="816" t="s">
        <v>130</v>
      </c>
      <c r="E14" s="817"/>
      <c r="F14" s="818"/>
      <c r="G14" s="774"/>
      <c r="H14" s="847" t="s">
        <v>99</v>
      </c>
      <c r="I14" s="847"/>
      <c r="J14" s="847"/>
      <c r="K14" s="847"/>
      <c r="L14" s="847"/>
      <c r="M14" s="774"/>
      <c r="N14" s="774"/>
      <c r="O14" s="774"/>
    </row>
    <row r="15" spans="1:15" ht="12.75" customHeight="1">
      <c r="A15" s="774"/>
      <c r="B15" s="774"/>
      <c r="C15" s="774"/>
      <c r="D15" s="819"/>
      <c r="E15" s="815"/>
      <c r="F15" s="814"/>
      <c r="G15" s="774"/>
      <c r="H15" s="847"/>
      <c r="I15" s="847"/>
      <c r="J15" s="847"/>
      <c r="K15" s="847"/>
      <c r="L15" s="847"/>
      <c r="M15" s="774"/>
      <c r="N15" s="774"/>
      <c r="O15" s="774"/>
    </row>
    <row r="16" spans="1:15" ht="12.75" customHeight="1">
      <c r="A16" s="774"/>
      <c r="B16" s="774"/>
      <c r="C16" s="774"/>
      <c r="D16" s="819"/>
      <c r="E16" s="815"/>
      <c r="F16" s="814"/>
      <c r="G16" s="774"/>
      <c r="H16" s="847"/>
      <c r="I16" s="847"/>
      <c r="J16" s="847"/>
      <c r="K16" s="847"/>
      <c r="L16" s="847"/>
      <c r="M16" s="774"/>
      <c r="N16" s="774"/>
      <c r="O16" s="774"/>
    </row>
    <row r="17" spans="1:15" ht="17.25" customHeight="1" thickBot="1">
      <c r="A17" s="774"/>
      <c r="B17" s="774"/>
      <c r="C17" s="774"/>
      <c r="D17" s="819"/>
      <c r="E17" s="815"/>
      <c r="F17" s="814"/>
      <c r="G17" s="774"/>
      <c r="H17" s="848"/>
      <c r="I17" s="848"/>
      <c r="J17" s="848"/>
      <c r="K17" s="848"/>
      <c r="L17" s="848"/>
      <c r="M17" s="774"/>
      <c r="N17" s="774"/>
      <c r="O17" s="774"/>
    </row>
    <row r="18" spans="1:15" ht="30.75" customHeight="1" thickBot="1">
      <c r="A18" s="774"/>
      <c r="B18" s="774"/>
      <c r="C18" s="774"/>
      <c r="D18" s="811"/>
      <c r="E18" s="812"/>
      <c r="F18" s="813"/>
      <c r="G18" s="774"/>
      <c r="H18" s="791" t="s">
        <v>261</v>
      </c>
      <c r="I18" s="792"/>
      <c r="J18" s="792"/>
      <c r="K18" s="792"/>
      <c r="L18" s="790"/>
      <c r="M18" s="774"/>
      <c r="N18" s="774"/>
      <c r="O18" s="774"/>
    </row>
    <row r="19" spans="1:15" ht="19.5" customHeight="1" thickBot="1">
      <c r="A19" s="774"/>
      <c r="B19" s="774"/>
      <c r="C19" s="774"/>
      <c r="D19" s="787"/>
      <c r="E19" s="787"/>
      <c r="F19" s="787"/>
      <c r="G19" s="774"/>
      <c r="H19" s="788"/>
      <c r="I19" s="788"/>
      <c r="J19" s="788"/>
      <c r="K19" s="788"/>
      <c r="L19" s="788"/>
      <c r="M19" s="774"/>
      <c r="N19" s="774"/>
      <c r="O19" s="774"/>
    </row>
    <row r="20" spans="1:15" ht="12.75" customHeight="1">
      <c r="A20" s="774"/>
      <c r="B20" s="774"/>
      <c r="C20" s="774"/>
      <c r="D20" s="816" t="s">
        <v>75</v>
      </c>
      <c r="E20" s="817"/>
      <c r="F20" s="818"/>
      <c r="G20" s="774"/>
      <c r="H20" s="825" t="s">
        <v>72</v>
      </c>
      <c r="I20" s="825"/>
      <c r="J20" s="825"/>
      <c r="K20" s="825"/>
      <c r="L20" s="825"/>
      <c r="M20" s="774"/>
      <c r="N20" s="774"/>
      <c r="O20" s="774"/>
    </row>
    <row r="21" spans="1:15" ht="12.75" customHeight="1">
      <c r="A21" s="774"/>
      <c r="B21" s="774"/>
      <c r="C21" s="774"/>
      <c r="D21" s="819"/>
      <c r="E21" s="815"/>
      <c r="F21" s="814"/>
      <c r="G21" s="774"/>
      <c r="H21" s="828"/>
      <c r="I21" s="828"/>
      <c r="J21" s="828"/>
      <c r="K21" s="828"/>
      <c r="L21" s="828"/>
      <c r="M21" s="774"/>
      <c r="N21" s="774"/>
      <c r="O21" s="774"/>
    </row>
    <row r="22" spans="1:15" ht="12.75" customHeight="1">
      <c r="A22" s="774"/>
      <c r="B22" s="774"/>
      <c r="C22" s="774"/>
      <c r="D22" s="819"/>
      <c r="E22" s="815"/>
      <c r="F22" s="814"/>
      <c r="G22" s="774"/>
      <c r="H22" s="828"/>
      <c r="I22" s="828"/>
      <c r="J22" s="828"/>
      <c r="K22" s="828"/>
      <c r="L22" s="828"/>
      <c r="M22" s="774"/>
      <c r="N22" s="774"/>
      <c r="O22" s="774"/>
    </row>
    <row r="23" spans="1:15" ht="16.5" customHeight="1" thickBot="1">
      <c r="A23" s="774"/>
      <c r="B23" s="774"/>
      <c r="C23" s="774"/>
      <c r="D23" s="811"/>
      <c r="E23" s="812"/>
      <c r="F23" s="813"/>
      <c r="G23" s="774"/>
      <c r="H23" s="828"/>
      <c r="I23" s="828"/>
      <c r="J23" s="828"/>
      <c r="K23" s="828"/>
      <c r="L23" s="828"/>
      <c r="M23" s="774"/>
      <c r="N23" s="774"/>
      <c r="O23" s="774"/>
    </row>
    <row r="24" spans="1:15" ht="16.5" thickBot="1">
      <c r="A24" s="774"/>
      <c r="B24" s="774"/>
      <c r="C24" s="774"/>
      <c r="D24" s="787"/>
      <c r="E24" s="787"/>
      <c r="F24" s="787"/>
      <c r="G24" s="774"/>
      <c r="H24" s="788"/>
      <c r="I24" s="788"/>
      <c r="J24" s="788"/>
      <c r="K24" s="788"/>
      <c r="L24" s="788"/>
      <c r="M24" s="774"/>
      <c r="N24" s="774"/>
      <c r="O24" s="774"/>
    </row>
    <row r="25" spans="1:15" ht="15.75" customHeight="1">
      <c r="A25" s="774"/>
      <c r="B25" s="774"/>
      <c r="C25" s="774"/>
      <c r="D25" s="810" t="s">
        <v>60</v>
      </c>
      <c r="E25" s="807"/>
      <c r="F25" s="808"/>
      <c r="G25" s="774"/>
      <c r="H25" s="828" t="s">
        <v>73</v>
      </c>
      <c r="I25" s="828"/>
      <c r="J25" s="828"/>
      <c r="K25" s="828"/>
      <c r="L25" s="828"/>
      <c r="M25" s="774"/>
      <c r="N25" s="774"/>
      <c r="O25" s="774"/>
    </row>
    <row r="26" spans="1:15" ht="12.75" customHeight="1">
      <c r="A26" s="774"/>
      <c r="B26" s="774"/>
      <c r="C26" s="774"/>
      <c r="D26" s="809"/>
      <c r="E26" s="802"/>
      <c r="F26" s="803"/>
      <c r="G26" s="774"/>
      <c r="H26" s="828"/>
      <c r="I26" s="828"/>
      <c r="J26" s="828"/>
      <c r="K26" s="828"/>
      <c r="L26" s="828"/>
      <c r="M26" s="774"/>
      <c r="N26" s="774"/>
      <c r="O26" s="774"/>
    </row>
    <row r="27" spans="1:15" ht="13.5" customHeight="1" thickBot="1">
      <c r="A27" s="774"/>
      <c r="B27" s="774"/>
      <c r="C27" s="774"/>
      <c r="D27" s="804"/>
      <c r="E27" s="805"/>
      <c r="F27" s="806"/>
      <c r="G27" s="774"/>
      <c r="H27" s="828"/>
      <c r="I27" s="828"/>
      <c r="J27" s="828"/>
      <c r="K27" s="828"/>
      <c r="L27" s="828"/>
      <c r="M27" s="774"/>
      <c r="N27" s="774"/>
      <c r="O27" s="774"/>
    </row>
    <row r="28" spans="1:15" ht="4.5" customHeight="1" thickBot="1">
      <c r="A28" s="774"/>
      <c r="B28" s="774"/>
      <c r="C28" s="774"/>
      <c r="D28" s="787"/>
      <c r="E28" s="787"/>
      <c r="F28" s="787"/>
      <c r="G28" s="774"/>
      <c r="H28" s="821"/>
      <c r="I28" s="821"/>
      <c r="J28" s="821"/>
      <c r="K28" s="821"/>
      <c r="L28" s="821"/>
      <c r="M28" s="774"/>
      <c r="N28" s="774"/>
      <c r="O28" s="774"/>
    </row>
    <row r="29" spans="1:15" ht="16.5" thickBot="1">
      <c r="A29" s="774"/>
      <c r="B29" s="774"/>
      <c r="C29" s="774"/>
      <c r="D29" s="787"/>
      <c r="E29" s="787"/>
      <c r="F29" s="787"/>
      <c r="G29" s="774"/>
      <c r="H29" s="788"/>
      <c r="I29" s="788"/>
      <c r="J29" s="788"/>
      <c r="K29" s="788"/>
      <c r="L29" s="788"/>
      <c r="M29" s="774"/>
      <c r="N29" s="774"/>
      <c r="O29" s="774"/>
    </row>
    <row r="30" spans="1:15" ht="12.75" customHeight="1">
      <c r="A30" s="774"/>
      <c r="B30" s="774"/>
      <c r="C30" s="774"/>
      <c r="D30" s="810" t="s">
        <v>59</v>
      </c>
      <c r="E30" s="807"/>
      <c r="F30" s="808"/>
      <c r="G30" s="774"/>
      <c r="H30" s="824" t="s">
        <v>74</v>
      </c>
      <c r="I30" s="825"/>
      <c r="J30" s="825"/>
      <c r="K30" s="825"/>
      <c r="L30" s="826"/>
      <c r="M30" s="774"/>
      <c r="N30" s="774"/>
      <c r="O30" s="774"/>
    </row>
    <row r="31" spans="1:15" ht="12.75" customHeight="1">
      <c r="A31" s="774"/>
      <c r="B31" s="774"/>
      <c r="C31" s="774"/>
      <c r="D31" s="809"/>
      <c r="E31" s="802"/>
      <c r="F31" s="803"/>
      <c r="G31" s="774"/>
      <c r="H31" s="827"/>
      <c r="I31" s="828"/>
      <c r="J31" s="828"/>
      <c r="K31" s="828"/>
      <c r="L31" s="823"/>
      <c r="M31" s="774"/>
      <c r="N31" s="774"/>
      <c r="O31" s="774"/>
    </row>
    <row r="32" spans="1:15" ht="13.5" customHeight="1" thickBot="1">
      <c r="A32" s="774"/>
      <c r="B32" s="774"/>
      <c r="C32" s="774"/>
      <c r="D32" s="804"/>
      <c r="E32" s="805"/>
      <c r="F32" s="806"/>
      <c r="G32" s="774"/>
      <c r="H32" s="822"/>
      <c r="I32" s="821"/>
      <c r="J32" s="821"/>
      <c r="K32" s="821"/>
      <c r="L32" s="820"/>
      <c r="M32" s="774"/>
      <c r="N32" s="774"/>
      <c r="O32" s="774"/>
    </row>
    <row r="33" spans="1:15" ht="12.75">
      <c r="A33" s="774"/>
      <c r="B33" s="774"/>
      <c r="C33" s="774"/>
      <c r="D33" s="787"/>
      <c r="E33" s="787"/>
      <c r="F33" s="787"/>
      <c r="G33" s="774"/>
      <c r="H33" s="789"/>
      <c r="I33" s="789"/>
      <c r="J33" s="789"/>
      <c r="K33" s="789"/>
      <c r="L33" s="789"/>
      <c r="M33" s="774"/>
      <c r="N33" s="774"/>
      <c r="O33" s="774"/>
    </row>
    <row r="34" spans="1:15" ht="13.5" thickBot="1">
      <c r="A34" s="774"/>
      <c r="B34" s="774"/>
      <c r="C34" s="774"/>
      <c r="D34" s="787"/>
      <c r="E34" s="787"/>
      <c r="F34" s="787"/>
      <c r="G34" s="774"/>
      <c r="H34" s="789"/>
      <c r="I34" s="789"/>
      <c r="J34" s="789"/>
      <c r="K34" s="789"/>
      <c r="L34" s="789"/>
      <c r="M34" s="774"/>
      <c r="N34" s="774"/>
      <c r="O34" s="774"/>
    </row>
    <row r="35" spans="1:15" ht="12.75" customHeight="1">
      <c r="A35" s="774"/>
      <c r="B35" s="774"/>
      <c r="C35" s="774"/>
      <c r="D35" s="793" t="s">
        <v>131</v>
      </c>
      <c r="E35" s="794"/>
      <c r="F35" s="795"/>
      <c r="G35" s="774"/>
      <c r="H35" s="824" t="s">
        <v>132</v>
      </c>
      <c r="I35" s="825"/>
      <c r="J35" s="825"/>
      <c r="K35" s="825"/>
      <c r="L35" s="826"/>
      <c r="M35" s="774"/>
      <c r="N35" s="774"/>
      <c r="O35" s="774"/>
    </row>
    <row r="36" spans="1:15" ht="12.75" customHeight="1">
      <c r="A36" s="774"/>
      <c r="B36" s="774"/>
      <c r="C36" s="774"/>
      <c r="D36" s="796"/>
      <c r="E36" s="797"/>
      <c r="F36" s="798"/>
      <c r="G36" s="774"/>
      <c r="H36" s="827"/>
      <c r="I36" s="828"/>
      <c r="J36" s="828"/>
      <c r="K36" s="828"/>
      <c r="L36" s="823"/>
      <c r="M36" s="774"/>
      <c r="N36" s="774"/>
      <c r="O36" s="774"/>
    </row>
    <row r="37" spans="1:15" ht="12.75" customHeight="1">
      <c r="A37" s="774"/>
      <c r="B37" s="774"/>
      <c r="C37" s="774"/>
      <c r="D37" s="796"/>
      <c r="E37" s="797"/>
      <c r="F37" s="798"/>
      <c r="G37" s="774"/>
      <c r="H37" s="827"/>
      <c r="I37" s="828"/>
      <c r="J37" s="828"/>
      <c r="K37" s="828"/>
      <c r="L37" s="823"/>
      <c r="M37" s="774"/>
      <c r="N37" s="774"/>
      <c r="O37" s="774"/>
    </row>
    <row r="38" spans="1:15" ht="6" customHeight="1" thickBot="1">
      <c r="A38" s="774"/>
      <c r="B38" s="774"/>
      <c r="C38" s="774"/>
      <c r="D38" s="799"/>
      <c r="E38" s="800"/>
      <c r="F38" s="801"/>
      <c r="G38" s="774"/>
      <c r="H38" s="822"/>
      <c r="I38" s="821"/>
      <c r="J38" s="821"/>
      <c r="K38" s="821"/>
      <c r="L38" s="820"/>
      <c r="M38" s="774"/>
      <c r="N38" s="774"/>
      <c r="O38" s="774"/>
    </row>
    <row r="39" spans="1:15" ht="12.75">
      <c r="A39" s="774"/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</row>
    <row r="40" spans="1:15" ht="12.75">
      <c r="A40" s="774"/>
      <c r="B40" s="774"/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</row>
    <row r="41" spans="1:15" ht="12.75">
      <c r="A41" s="774"/>
      <c r="B41" s="774"/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</row>
    <row r="42" spans="1:15" ht="12.75">
      <c r="A42" s="774"/>
      <c r="B42" s="774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</row>
    <row r="43" spans="1:3" ht="12.75">
      <c r="A43" s="774"/>
      <c r="B43" s="774"/>
      <c r="C43" s="774"/>
    </row>
  </sheetData>
  <sheetProtection password="E128" sheet="1" objects="1" scenarios="1"/>
  <mergeCells count="17">
    <mergeCell ref="D14:F18"/>
    <mergeCell ref="H18:L18"/>
    <mergeCell ref="H25:L28"/>
    <mergeCell ref="H20:L23"/>
    <mergeCell ref="H14:L17"/>
    <mergeCell ref="H30:L32"/>
    <mergeCell ref="D20:F23"/>
    <mergeCell ref="D25:F27"/>
    <mergeCell ref="D35:F38"/>
    <mergeCell ref="H35:L38"/>
    <mergeCell ref="D30:F32"/>
    <mergeCell ref="D4:J4"/>
    <mergeCell ref="D5:J5"/>
    <mergeCell ref="D11:J11"/>
    <mergeCell ref="D7:J7"/>
    <mergeCell ref="D6:J6"/>
    <mergeCell ref="D9:J9"/>
  </mergeCells>
  <dataValidations count="1">
    <dataValidation type="textLength" allowBlank="1" showInputMessage="1" showErrorMessage="1" sqref="K4:L13 D14:D42 D4:D12 I24:L24 E10:G42 E4:J4 H29:L42 M4:O42 I10:J13 E6:J8 I19:L19 H24:H25 H10:H14 H19:H20">
      <formula1>0</formula1>
      <formula2>0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47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J26"/>
  <sheetViews>
    <sheetView workbookViewId="0" topLeftCell="A1">
      <selection activeCell="G28" sqref="G28"/>
    </sheetView>
  </sheetViews>
  <sheetFormatPr defaultColWidth="11.421875" defaultRowHeight="12.75"/>
  <cols>
    <col min="1" max="3" width="21.57421875" style="0" bestFit="1" customWidth="1"/>
    <col min="4" max="4" width="15.140625" style="0" customWidth="1"/>
    <col min="5" max="5" width="14.7109375" style="0" customWidth="1"/>
    <col min="6" max="6" width="14.8515625" style="0" customWidth="1"/>
    <col min="7" max="7" width="13.8515625" style="0" customWidth="1"/>
    <col min="8" max="8" width="16.140625" style="0" customWidth="1"/>
    <col min="9" max="9" width="19.140625" style="0" customWidth="1"/>
    <col min="10" max="10" width="16.421875" style="0" customWidth="1"/>
  </cols>
  <sheetData>
    <row r="1" ht="17.25" customHeight="1" thickBot="1">
      <c r="A1" t="s">
        <v>31</v>
      </c>
    </row>
    <row r="2" spans="1:10" ht="23.25">
      <c r="A2" s="473" t="s">
        <v>88</v>
      </c>
      <c r="B2" s="473" t="s">
        <v>95</v>
      </c>
      <c r="C2" s="473" t="s">
        <v>90</v>
      </c>
      <c r="D2" s="473"/>
      <c r="E2" s="473"/>
      <c r="F2" s="473"/>
      <c r="G2" s="473"/>
      <c r="H2" s="473"/>
      <c r="I2" s="473"/>
      <c r="J2" s="473"/>
    </row>
    <row r="3" spans="1:10" ht="23.25">
      <c r="A3" s="75" t="s">
        <v>89</v>
      </c>
      <c r="B3" s="75" t="s">
        <v>96</v>
      </c>
      <c r="C3" s="75" t="s">
        <v>91</v>
      </c>
      <c r="D3" s="75"/>
      <c r="E3" s="75"/>
      <c r="F3" s="75"/>
      <c r="G3" s="75"/>
      <c r="H3" s="75"/>
      <c r="I3" s="75"/>
      <c r="J3" s="75"/>
    </row>
    <row r="4" spans="1:10" ht="23.25">
      <c r="A4" s="474" t="s">
        <v>90</v>
      </c>
      <c r="B4" s="474" t="s">
        <v>90</v>
      </c>
      <c r="C4" s="474" t="s">
        <v>92</v>
      </c>
      <c r="D4" s="474"/>
      <c r="E4" s="474"/>
      <c r="F4" s="474"/>
      <c r="G4" s="474"/>
      <c r="H4" s="474"/>
      <c r="I4" s="474"/>
      <c r="J4" s="474"/>
    </row>
    <row r="5" spans="1:10" ht="23.25">
      <c r="A5" s="75" t="s">
        <v>91</v>
      </c>
      <c r="B5" s="75" t="s">
        <v>91</v>
      </c>
      <c r="C5" s="75" t="s">
        <v>87</v>
      </c>
      <c r="D5" s="75"/>
      <c r="E5" s="75"/>
      <c r="F5" s="75"/>
      <c r="G5" s="75"/>
      <c r="H5" s="75"/>
      <c r="I5" s="75"/>
      <c r="J5" s="75"/>
    </row>
    <row r="6" spans="1:10" ht="23.25">
      <c r="A6" s="474" t="s">
        <v>92</v>
      </c>
      <c r="B6" s="474" t="s">
        <v>92</v>
      </c>
      <c r="C6" s="474" t="s">
        <v>97</v>
      </c>
      <c r="D6" s="474"/>
      <c r="E6" s="474"/>
      <c r="F6" s="474"/>
      <c r="G6" s="474"/>
      <c r="H6" s="474"/>
      <c r="I6" s="474"/>
      <c r="J6" s="474"/>
    </row>
    <row r="7" spans="1:10" ht="23.25">
      <c r="A7" s="75" t="s">
        <v>87</v>
      </c>
      <c r="B7" s="75" t="s">
        <v>87</v>
      </c>
      <c r="C7" s="75" t="s">
        <v>98</v>
      </c>
      <c r="D7" s="75"/>
      <c r="E7" s="75"/>
      <c r="F7" s="75"/>
      <c r="G7" s="75"/>
      <c r="H7" s="75"/>
      <c r="I7" s="75"/>
      <c r="J7" s="75"/>
    </row>
    <row r="8" spans="1:10" ht="23.25">
      <c r="A8" s="474" t="s">
        <v>93</v>
      </c>
      <c r="B8" s="474" t="s">
        <v>93</v>
      </c>
      <c r="C8" s="474" t="s">
        <v>93</v>
      </c>
      <c r="D8" s="474"/>
      <c r="E8" s="474"/>
      <c r="F8" s="474"/>
      <c r="G8" s="474"/>
      <c r="H8" s="474"/>
      <c r="I8" s="474"/>
      <c r="J8" s="474"/>
    </row>
    <row r="9" spans="1:10" ht="24" thickBot="1">
      <c r="A9" s="322" t="s">
        <v>94</v>
      </c>
      <c r="B9" s="322" t="s">
        <v>94</v>
      </c>
      <c r="C9" s="322" t="s">
        <v>94</v>
      </c>
      <c r="D9" s="322"/>
      <c r="E9" s="322"/>
      <c r="F9" s="322"/>
      <c r="G9" s="322"/>
      <c r="H9" s="322"/>
      <c r="I9" s="322"/>
      <c r="J9" s="322"/>
    </row>
    <row r="10" ht="13.5" thickBot="1"/>
    <row r="11" spans="1:10" ht="23.25">
      <c r="A11" s="473"/>
      <c r="B11" s="473"/>
      <c r="C11" s="473"/>
      <c r="D11" s="473"/>
      <c r="E11" s="473"/>
      <c r="F11" s="473"/>
      <c r="G11" s="473"/>
      <c r="H11" s="473"/>
      <c r="I11" s="473"/>
      <c r="J11" s="473"/>
    </row>
    <row r="12" spans="1:10" ht="23.25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23.25">
      <c r="A13" s="474"/>
      <c r="B13" s="474"/>
      <c r="C13" s="474"/>
      <c r="D13" s="474"/>
      <c r="E13" s="474"/>
      <c r="F13" s="474"/>
      <c r="G13" s="474"/>
      <c r="H13" s="474"/>
      <c r="I13" s="474"/>
      <c r="J13" s="474"/>
    </row>
    <row r="14" spans="1:10" ht="23.2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23.25">
      <c r="A15" s="474"/>
      <c r="B15" s="474"/>
      <c r="C15" s="474"/>
      <c r="D15" s="474"/>
      <c r="E15" s="474"/>
      <c r="F15" s="474"/>
      <c r="G15" s="474"/>
      <c r="H15" s="474"/>
      <c r="I15" s="474"/>
      <c r="J15" s="474"/>
    </row>
    <row r="16" spans="1:10" ht="23.2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23.25">
      <c r="A17" s="474"/>
      <c r="B17" s="474"/>
      <c r="C17" s="474"/>
      <c r="D17" s="474"/>
      <c r="E17" s="474"/>
      <c r="F17" s="474"/>
      <c r="G17" s="474"/>
      <c r="H17" s="474"/>
      <c r="I17" s="474"/>
      <c r="J17" s="474"/>
    </row>
    <row r="18" spans="1:10" ht="24" thickBot="1">
      <c r="A18" s="322"/>
      <c r="B18" s="322"/>
      <c r="C18" s="322"/>
      <c r="D18" s="322"/>
      <c r="E18" s="322"/>
      <c r="F18" s="322"/>
      <c r="G18" s="322"/>
      <c r="H18" s="322"/>
      <c r="I18" s="322"/>
      <c r="J18" s="322"/>
    </row>
    <row r="19" spans="1:10" ht="23.25">
      <c r="A19" s="473"/>
      <c r="B19" s="473"/>
      <c r="C19" s="473"/>
      <c r="D19" s="473"/>
      <c r="E19" s="473"/>
      <c r="F19" s="473"/>
      <c r="G19" s="473"/>
      <c r="H19" s="473"/>
      <c r="I19" s="473"/>
      <c r="J19" s="473"/>
    </row>
    <row r="20" spans="1:10" ht="23.25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23.25">
      <c r="A21" s="474"/>
      <c r="B21" s="474"/>
      <c r="C21" s="474"/>
      <c r="D21" s="474"/>
      <c r="E21" s="474"/>
      <c r="F21" s="474"/>
      <c r="G21" s="474"/>
      <c r="H21" s="474"/>
      <c r="I21" s="474"/>
      <c r="J21" s="474"/>
    </row>
    <row r="22" spans="1:10" ht="23.25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23.25">
      <c r="A23" s="474"/>
      <c r="B23" s="474"/>
      <c r="C23" s="474"/>
      <c r="D23" s="474"/>
      <c r="E23" s="474"/>
      <c r="F23" s="474"/>
      <c r="G23" s="474"/>
      <c r="H23" s="474"/>
      <c r="I23" s="474"/>
      <c r="J23" s="474"/>
    </row>
    <row r="24" spans="1:10" ht="23.2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23.25">
      <c r="A25" s="474"/>
      <c r="B25" s="474"/>
      <c r="C25" s="474"/>
      <c r="D25" s="474"/>
      <c r="E25" s="474"/>
      <c r="F25" s="474"/>
      <c r="G25" s="474"/>
      <c r="H25" s="474"/>
      <c r="I25" s="474"/>
      <c r="J25" s="474"/>
    </row>
    <row r="26" spans="1:10" ht="24" thickBot="1">
      <c r="A26" s="322"/>
      <c r="B26" s="322"/>
      <c r="C26" s="322"/>
      <c r="D26" s="322"/>
      <c r="E26" s="322"/>
      <c r="F26" s="322"/>
      <c r="G26" s="322"/>
      <c r="H26" s="322"/>
      <c r="I26" s="322"/>
      <c r="J26" s="322"/>
    </row>
  </sheetData>
  <sheetProtection password="E128" sheet="1" objects="1" scenarios="1"/>
  <dataValidations count="1">
    <dataValidation allowBlank="1" showInputMessage="1" showErrorMessage="1" prompt="Nachname" sqref="A11:J11 A23:J23 A21:J21 A19:J19 A25:J25 C2:J2 A2 A4:J4 A13:J13 A6:J6 A17:J17 A15:J15 A8:J8"/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6"/>
  </sheetPr>
  <dimension ref="A1:S209"/>
  <sheetViews>
    <sheetView workbookViewId="0" topLeftCell="A1">
      <pane ySplit="1" topLeftCell="BM174" activePane="bottomLeft" state="frozen"/>
      <selection pane="topLeft" activeCell="A1" sqref="A1"/>
      <selection pane="bottomLeft" activeCell="I189" sqref="I189"/>
    </sheetView>
  </sheetViews>
  <sheetFormatPr defaultColWidth="11.421875" defaultRowHeight="12.75"/>
  <cols>
    <col min="1" max="1" width="0.2890625" style="430" customWidth="1"/>
    <col min="2" max="2" width="15.140625" style="609" customWidth="1"/>
    <col min="3" max="3" width="29.421875" style="610" customWidth="1"/>
    <col min="4" max="4" width="23.140625" style="611" customWidth="1"/>
    <col min="5" max="5" width="3.7109375" style="430" customWidth="1"/>
    <col min="6" max="6" width="7.28125" style="430" customWidth="1"/>
    <col min="7" max="7" width="26.7109375" style="612" customWidth="1"/>
    <col min="8" max="8" width="1.57421875" style="613" hidden="1" customWidth="1"/>
    <col min="9" max="9" width="13.57421875" style="608" bestFit="1" customWidth="1"/>
    <col min="10" max="10" width="16.57421875" style="430" customWidth="1"/>
    <col min="11" max="11" width="11.140625" style="430" customWidth="1"/>
    <col min="12" max="16384" width="11.421875" style="430" customWidth="1"/>
  </cols>
  <sheetData>
    <row r="1" spans="1:11" ht="21" hidden="1" thickBot="1">
      <c r="A1" s="430" t="s">
        <v>143</v>
      </c>
      <c r="B1" s="676" t="s">
        <v>63</v>
      </c>
      <c r="C1" s="711" t="s">
        <v>32</v>
      </c>
      <c r="D1" s="712" t="s">
        <v>1</v>
      </c>
      <c r="E1" s="633"/>
      <c r="F1" s="632"/>
      <c r="G1" s="631" t="s">
        <v>76</v>
      </c>
      <c r="H1" s="368"/>
      <c r="I1" s="632" t="s">
        <v>4</v>
      </c>
      <c r="J1" s="647"/>
      <c r="K1" s="648"/>
    </row>
    <row r="2" spans="2:11" s="535" customFormat="1" ht="20.25" customHeight="1" hidden="1" thickBot="1">
      <c r="B2" s="677">
        <v>416</v>
      </c>
      <c r="C2" s="713" t="s">
        <v>68</v>
      </c>
      <c r="D2" s="714" t="s">
        <v>176</v>
      </c>
      <c r="E2" s="641" t="s">
        <v>33</v>
      </c>
      <c r="F2" s="855" t="s">
        <v>57</v>
      </c>
      <c r="G2" s="642" t="s">
        <v>179</v>
      </c>
      <c r="H2" s="643">
        <v>40432</v>
      </c>
      <c r="I2" s="644">
        <v>40432</v>
      </c>
      <c r="J2" s="649"/>
      <c r="K2" s="650"/>
    </row>
    <row r="3" spans="2:11" ht="24" hidden="1" thickBot="1">
      <c r="B3" s="677">
        <v>418</v>
      </c>
      <c r="C3" s="715" t="s">
        <v>68</v>
      </c>
      <c r="D3" s="716" t="s">
        <v>177</v>
      </c>
      <c r="E3" s="531" t="s">
        <v>33</v>
      </c>
      <c r="F3" s="856"/>
      <c r="G3" s="532" t="s">
        <v>176</v>
      </c>
      <c r="H3" s="533">
        <v>40438</v>
      </c>
      <c r="I3" s="644">
        <v>40438</v>
      </c>
      <c r="J3" s="649"/>
      <c r="K3" s="648"/>
    </row>
    <row r="4" spans="2:11" ht="20.25" customHeight="1" hidden="1" thickBot="1">
      <c r="B4" s="677">
        <v>421</v>
      </c>
      <c r="C4" s="715" t="s">
        <v>68</v>
      </c>
      <c r="D4" s="716" t="s">
        <v>176</v>
      </c>
      <c r="E4" s="531" t="s">
        <v>33</v>
      </c>
      <c r="F4" s="856"/>
      <c r="G4" s="532" t="s">
        <v>180</v>
      </c>
      <c r="H4" s="533">
        <v>40453</v>
      </c>
      <c r="I4" s="644">
        <v>40453</v>
      </c>
      <c r="J4" s="649"/>
      <c r="K4" s="648"/>
    </row>
    <row r="5" spans="2:11" ht="24" hidden="1" thickBot="1">
      <c r="B5" s="677">
        <v>425</v>
      </c>
      <c r="C5" s="715" t="s">
        <v>68</v>
      </c>
      <c r="D5" s="716" t="s">
        <v>178</v>
      </c>
      <c r="E5" s="531" t="s">
        <v>33</v>
      </c>
      <c r="F5" s="856"/>
      <c r="G5" s="532" t="s">
        <v>176</v>
      </c>
      <c r="H5" s="533">
        <v>40482</v>
      </c>
      <c r="I5" s="644">
        <v>40482</v>
      </c>
      <c r="J5" s="649"/>
      <c r="K5" s="648"/>
    </row>
    <row r="6" spans="2:11" ht="24" hidden="1" thickBot="1">
      <c r="B6" s="677">
        <v>427</v>
      </c>
      <c r="C6" s="715" t="s">
        <v>68</v>
      </c>
      <c r="D6" s="716" t="s">
        <v>176</v>
      </c>
      <c r="E6" s="531" t="s">
        <v>33</v>
      </c>
      <c r="F6" s="856"/>
      <c r="G6" s="532" t="s">
        <v>181</v>
      </c>
      <c r="H6" s="533">
        <v>40503</v>
      </c>
      <c r="I6" s="644">
        <v>40503</v>
      </c>
      <c r="J6" s="649"/>
      <c r="K6" s="648"/>
    </row>
    <row r="7" spans="2:11" ht="20.25" customHeight="1" hidden="1" thickBot="1">
      <c r="B7" s="677">
        <v>431</v>
      </c>
      <c r="C7" s="715" t="s">
        <v>68</v>
      </c>
      <c r="D7" s="716" t="s">
        <v>179</v>
      </c>
      <c r="E7" s="531" t="s">
        <v>33</v>
      </c>
      <c r="F7" s="856"/>
      <c r="G7" s="532" t="s">
        <v>176</v>
      </c>
      <c r="H7" s="533">
        <v>40523</v>
      </c>
      <c r="I7" s="644">
        <v>40523</v>
      </c>
      <c r="J7" s="649"/>
      <c r="K7" s="648"/>
    </row>
    <row r="8" spans="2:10" ht="24" hidden="1" thickBot="1">
      <c r="B8" s="677">
        <v>435</v>
      </c>
      <c r="C8" s="715" t="s">
        <v>68</v>
      </c>
      <c r="D8" s="716" t="s">
        <v>176</v>
      </c>
      <c r="E8" s="531" t="s">
        <v>33</v>
      </c>
      <c r="F8" s="856"/>
      <c r="G8" s="532" t="s">
        <v>177</v>
      </c>
      <c r="H8" s="533">
        <v>40557</v>
      </c>
      <c r="I8" s="644">
        <v>40557</v>
      </c>
      <c r="J8" s="534"/>
    </row>
    <row r="9" spans="2:10" ht="24" hidden="1" thickBot="1">
      <c r="B9" s="677">
        <v>438</v>
      </c>
      <c r="C9" s="715" t="s">
        <v>68</v>
      </c>
      <c r="D9" s="716" t="s">
        <v>180</v>
      </c>
      <c r="E9" s="531" t="s">
        <v>33</v>
      </c>
      <c r="F9" s="856"/>
      <c r="G9" s="532" t="s">
        <v>176</v>
      </c>
      <c r="H9" s="533">
        <v>40566</v>
      </c>
      <c r="I9" s="644">
        <v>40566</v>
      </c>
      <c r="J9" s="534"/>
    </row>
    <row r="10" spans="2:10" ht="24" hidden="1" thickBot="1">
      <c r="B10" s="677">
        <v>440</v>
      </c>
      <c r="C10" s="715" t="s">
        <v>68</v>
      </c>
      <c r="D10" s="716" t="s">
        <v>176</v>
      </c>
      <c r="E10" s="531" t="s">
        <v>33</v>
      </c>
      <c r="F10" s="856"/>
      <c r="G10" s="532" t="s">
        <v>178</v>
      </c>
      <c r="H10" s="533">
        <v>40578</v>
      </c>
      <c r="I10" s="644">
        <v>40578</v>
      </c>
      <c r="J10" s="534"/>
    </row>
    <row r="11" spans="2:10" ht="24" hidden="1" thickBot="1">
      <c r="B11" s="728">
        <v>443</v>
      </c>
      <c r="C11" s="715" t="s">
        <v>68</v>
      </c>
      <c r="D11" s="716" t="s">
        <v>181</v>
      </c>
      <c r="E11" s="531" t="s">
        <v>33</v>
      </c>
      <c r="F11" s="856"/>
      <c r="G11" s="532" t="s">
        <v>176</v>
      </c>
      <c r="H11" s="533">
        <v>40585</v>
      </c>
      <c r="I11" s="644">
        <v>40585</v>
      </c>
      <c r="J11" s="534"/>
    </row>
    <row r="12" spans="2:10" ht="0.75" customHeight="1" hidden="1" thickBot="1">
      <c r="B12" s="677">
        <v>0</v>
      </c>
      <c r="C12" s="715"/>
      <c r="D12" s="716"/>
      <c r="E12" s="531" t="s">
        <v>33</v>
      </c>
      <c r="F12" s="856"/>
      <c r="G12" s="532"/>
      <c r="H12" s="533"/>
      <c r="I12" s="644"/>
      <c r="J12" s="534"/>
    </row>
    <row r="13" spans="2:10" ht="24" hidden="1" thickBot="1">
      <c r="B13" s="728">
        <v>0</v>
      </c>
      <c r="C13" s="717"/>
      <c r="D13" s="718"/>
      <c r="E13" s="679" t="s">
        <v>33</v>
      </c>
      <c r="F13" s="856"/>
      <c r="G13" s="536"/>
      <c r="H13" s="537"/>
      <c r="I13" s="694"/>
      <c r="J13" s="534"/>
    </row>
    <row r="14" spans="2:10" ht="24" hidden="1" thickBot="1">
      <c r="B14" s="677">
        <v>0</v>
      </c>
      <c r="C14" s="680" t="s">
        <v>67</v>
      </c>
      <c r="D14" s="691"/>
      <c r="E14" s="682" t="s">
        <v>33</v>
      </c>
      <c r="F14" s="856"/>
      <c r="G14" s="692"/>
      <c r="H14" s="687"/>
      <c r="I14" s="693"/>
      <c r="J14" s="534"/>
    </row>
    <row r="15" spans="2:10" ht="24" hidden="1" thickBot="1">
      <c r="B15" s="677">
        <v>0</v>
      </c>
      <c r="C15" s="680" t="s">
        <v>67</v>
      </c>
      <c r="D15" s="681"/>
      <c r="E15" s="682" t="s">
        <v>33</v>
      </c>
      <c r="F15" s="856"/>
      <c r="G15" s="686"/>
      <c r="H15" s="687"/>
      <c r="I15" s="688"/>
      <c r="J15" s="534"/>
    </row>
    <row r="16" spans="2:10" ht="24" hidden="1" thickBot="1">
      <c r="B16" s="677">
        <v>0</v>
      </c>
      <c r="C16" s="680" t="s">
        <v>67</v>
      </c>
      <c r="D16" s="681"/>
      <c r="E16" s="682" t="s">
        <v>33</v>
      </c>
      <c r="F16" s="856"/>
      <c r="G16" s="686"/>
      <c r="H16" s="687"/>
      <c r="I16" s="688"/>
      <c r="J16" s="534"/>
    </row>
    <row r="17" spans="2:10" ht="24" hidden="1" thickBot="1">
      <c r="B17" s="677">
        <v>0</v>
      </c>
      <c r="C17" s="680" t="s">
        <v>67</v>
      </c>
      <c r="D17" s="681"/>
      <c r="E17" s="682" t="s">
        <v>33</v>
      </c>
      <c r="F17" s="856"/>
      <c r="G17" s="686"/>
      <c r="H17" s="687"/>
      <c r="I17" s="688"/>
      <c r="J17" s="534"/>
    </row>
    <row r="18" spans="2:10" ht="24" hidden="1" thickBot="1">
      <c r="B18" s="677">
        <v>0</v>
      </c>
      <c r="C18" s="680" t="s">
        <v>67</v>
      </c>
      <c r="D18" s="681"/>
      <c r="E18" s="682" t="s">
        <v>33</v>
      </c>
      <c r="F18" s="856"/>
      <c r="G18" s="686"/>
      <c r="H18" s="687"/>
      <c r="I18" s="688"/>
      <c r="J18" s="534"/>
    </row>
    <row r="19" spans="2:10" ht="24" hidden="1" thickBot="1">
      <c r="B19" s="677">
        <v>0</v>
      </c>
      <c r="C19" s="680" t="s">
        <v>67</v>
      </c>
      <c r="D19" s="681"/>
      <c r="E19" s="682" t="s">
        <v>33</v>
      </c>
      <c r="F19" s="856"/>
      <c r="G19" s="686"/>
      <c r="H19" s="687"/>
      <c r="I19" s="688"/>
      <c r="J19" s="534"/>
    </row>
    <row r="20" spans="2:10" ht="24" hidden="1" thickBot="1">
      <c r="B20" s="677">
        <v>0</v>
      </c>
      <c r="C20" s="680" t="s">
        <v>67</v>
      </c>
      <c r="D20" s="681"/>
      <c r="E20" s="682" t="s">
        <v>33</v>
      </c>
      <c r="F20" s="856"/>
      <c r="G20" s="686"/>
      <c r="H20" s="687"/>
      <c r="I20" s="688"/>
      <c r="J20" s="534"/>
    </row>
    <row r="21" spans="2:10" ht="24" hidden="1" thickBot="1">
      <c r="B21" s="677">
        <v>0</v>
      </c>
      <c r="C21" s="680" t="s">
        <v>67</v>
      </c>
      <c r="D21" s="681"/>
      <c r="E21" s="682" t="s">
        <v>33</v>
      </c>
      <c r="F21" s="856"/>
      <c r="G21" s="686"/>
      <c r="H21" s="687"/>
      <c r="I21" s="688"/>
      <c r="J21" s="534"/>
    </row>
    <row r="22" spans="2:10" ht="24" hidden="1" thickBot="1">
      <c r="B22" s="677">
        <v>0</v>
      </c>
      <c r="C22" s="680" t="s">
        <v>67</v>
      </c>
      <c r="D22" s="681"/>
      <c r="E22" s="682" t="s">
        <v>33</v>
      </c>
      <c r="F22" s="856"/>
      <c r="G22" s="686"/>
      <c r="H22" s="687"/>
      <c r="I22" s="688"/>
      <c r="J22" s="534"/>
    </row>
    <row r="23" spans="2:10" ht="24" hidden="1" thickBot="1">
      <c r="B23" s="677">
        <v>0</v>
      </c>
      <c r="C23" s="680" t="s">
        <v>67</v>
      </c>
      <c r="D23" s="681"/>
      <c r="E23" s="682" t="s">
        <v>33</v>
      </c>
      <c r="F23" s="856"/>
      <c r="G23" s="686"/>
      <c r="H23" s="687"/>
      <c r="I23" s="688"/>
      <c r="J23" s="534"/>
    </row>
    <row r="24" spans="2:10" ht="24" hidden="1" thickBot="1">
      <c r="B24" s="677">
        <v>0</v>
      </c>
      <c r="C24" s="680" t="s">
        <v>67</v>
      </c>
      <c r="D24" s="681"/>
      <c r="E24" s="682" t="s">
        <v>33</v>
      </c>
      <c r="F24" s="856"/>
      <c r="G24" s="686"/>
      <c r="H24" s="687"/>
      <c r="I24" s="688"/>
      <c r="J24" s="534"/>
    </row>
    <row r="25" spans="2:10" ht="24" hidden="1" thickBot="1">
      <c r="B25" s="677">
        <v>0</v>
      </c>
      <c r="C25" s="680" t="s">
        <v>67</v>
      </c>
      <c r="D25" s="681"/>
      <c r="E25" s="682" t="s">
        <v>33</v>
      </c>
      <c r="F25" s="856"/>
      <c r="G25" s="686"/>
      <c r="H25" s="687"/>
      <c r="I25" s="688"/>
      <c r="J25" s="534"/>
    </row>
    <row r="26" spans="2:10" ht="24" hidden="1" thickBot="1">
      <c r="B26" s="677">
        <v>0</v>
      </c>
      <c r="C26" s="680" t="s">
        <v>67</v>
      </c>
      <c r="D26" s="681"/>
      <c r="E26" s="682" t="s">
        <v>33</v>
      </c>
      <c r="F26" s="856"/>
      <c r="G26" s="686"/>
      <c r="H26" s="687"/>
      <c r="I26" s="688"/>
      <c r="J26" s="534"/>
    </row>
    <row r="27" spans="2:10" ht="24" hidden="1" thickBot="1">
      <c r="B27" s="678">
        <v>0</v>
      </c>
      <c r="C27" s="683" t="s">
        <v>67</v>
      </c>
      <c r="D27" s="684"/>
      <c r="E27" s="685" t="s">
        <v>33</v>
      </c>
      <c r="F27" s="857"/>
      <c r="G27" s="689"/>
      <c r="H27" s="690"/>
      <c r="I27" s="688"/>
      <c r="J27" s="534"/>
    </row>
    <row r="28" spans="2:10" ht="20.25" customHeight="1" hidden="1" thickBot="1">
      <c r="B28" s="710">
        <v>1</v>
      </c>
      <c r="C28" s="540" t="s">
        <v>68</v>
      </c>
      <c r="D28" s="548" t="s">
        <v>156</v>
      </c>
      <c r="E28" s="675" t="s">
        <v>33</v>
      </c>
      <c r="F28" s="863" t="s">
        <v>103</v>
      </c>
      <c r="G28" s="538" t="s">
        <v>162</v>
      </c>
      <c r="H28" s="539"/>
      <c r="I28" s="644">
        <v>40425</v>
      </c>
      <c r="J28" s="534"/>
    </row>
    <row r="29" spans="2:10" ht="24" hidden="1" thickBot="1">
      <c r="B29" s="673">
        <v>9</v>
      </c>
      <c r="C29" s="540" t="s">
        <v>68</v>
      </c>
      <c r="D29" s="541" t="s">
        <v>157</v>
      </c>
      <c r="E29" s="675" t="s">
        <v>33</v>
      </c>
      <c r="F29" s="864"/>
      <c r="G29" s="543" t="s">
        <v>156</v>
      </c>
      <c r="H29" s="544"/>
      <c r="I29" s="644">
        <v>40426</v>
      </c>
      <c r="J29" s="534"/>
    </row>
    <row r="30" spans="2:10" ht="24" hidden="1" thickBot="1">
      <c r="B30" s="673">
        <v>11</v>
      </c>
      <c r="C30" s="540" t="s">
        <v>68</v>
      </c>
      <c r="D30" s="541" t="s">
        <v>158</v>
      </c>
      <c r="E30" s="675" t="s">
        <v>33</v>
      </c>
      <c r="F30" s="864"/>
      <c r="G30" s="543" t="s">
        <v>156</v>
      </c>
      <c r="H30" s="544"/>
      <c r="I30" s="644">
        <v>40445</v>
      </c>
      <c r="J30" s="534"/>
    </row>
    <row r="31" spans="2:11" ht="24" hidden="1" thickBot="1">
      <c r="B31" s="673">
        <v>17</v>
      </c>
      <c r="C31" s="540" t="s">
        <v>68</v>
      </c>
      <c r="D31" s="541" t="s">
        <v>156</v>
      </c>
      <c r="E31" s="675" t="s">
        <v>33</v>
      </c>
      <c r="F31" s="864"/>
      <c r="G31" s="543" t="s">
        <v>163</v>
      </c>
      <c r="H31" s="544"/>
      <c r="I31" s="644">
        <v>40454</v>
      </c>
      <c r="J31" s="534"/>
      <c r="K31" s="708"/>
    </row>
    <row r="32" spans="2:11" ht="24" hidden="1" thickBot="1">
      <c r="B32" s="673">
        <v>25</v>
      </c>
      <c r="C32" s="540" t="s">
        <v>68</v>
      </c>
      <c r="D32" s="541" t="s">
        <v>159</v>
      </c>
      <c r="E32" s="675" t="s">
        <v>33</v>
      </c>
      <c r="F32" s="864"/>
      <c r="G32" s="543" t="s">
        <v>156</v>
      </c>
      <c r="H32" s="544"/>
      <c r="I32" s="644">
        <v>40466</v>
      </c>
      <c r="J32" s="534"/>
      <c r="K32" s="709"/>
    </row>
    <row r="33" spans="2:11" ht="24" hidden="1" thickBot="1">
      <c r="B33" s="673">
        <v>27</v>
      </c>
      <c r="C33" s="540" t="s">
        <v>68</v>
      </c>
      <c r="D33" s="541" t="s">
        <v>156</v>
      </c>
      <c r="E33" s="675" t="s">
        <v>33</v>
      </c>
      <c r="F33" s="864"/>
      <c r="G33" s="543" t="s">
        <v>164</v>
      </c>
      <c r="H33" s="544"/>
      <c r="I33" s="644">
        <v>40481</v>
      </c>
      <c r="J33" s="534"/>
      <c r="K33" s="708"/>
    </row>
    <row r="34" spans="2:11" ht="24" hidden="1" thickBot="1">
      <c r="B34" s="673">
        <v>32</v>
      </c>
      <c r="C34" s="540" t="s">
        <v>68</v>
      </c>
      <c r="D34" s="541" t="s">
        <v>160</v>
      </c>
      <c r="E34" s="675" t="s">
        <v>33</v>
      </c>
      <c r="F34" s="864"/>
      <c r="G34" s="543" t="s">
        <v>156</v>
      </c>
      <c r="H34" s="544"/>
      <c r="I34" s="644">
        <v>40494</v>
      </c>
      <c r="J34" s="534"/>
      <c r="K34" s="709"/>
    </row>
    <row r="35" spans="2:11" ht="24" hidden="1" thickBot="1">
      <c r="B35" s="673">
        <v>36</v>
      </c>
      <c r="C35" s="540" t="s">
        <v>68</v>
      </c>
      <c r="D35" s="541" t="s">
        <v>156</v>
      </c>
      <c r="E35" s="675" t="s">
        <v>33</v>
      </c>
      <c r="F35" s="864"/>
      <c r="G35" s="543" t="s">
        <v>165</v>
      </c>
      <c r="H35" s="544"/>
      <c r="I35" s="644">
        <v>40510</v>
      </c>
      <c r="J35" s="534"/>
      <c r="K35" s="708"/>
    </row>
    <row r="36" spans="2:11" ht="24" hidden="1" thickBot="1">
      <c r="B36" s="673">
        <v>44</v>
      </c>
      <c r="C36" s="540" t="s">
        <v>68</v>
      </c>
      <c r="D36" s="541" t="s">
        <v>161</v>
      </c>
      <c r="E36" s="675" t="s">
        <v>33</v>
      </c>
      <c r="F36" s="864"/>
      <c r="G36" s="543" t="s">
        <v>156</v>
      </c>
      <c r="H36" s="544"/>
      <c r="I36" s="644">
        <v>40522</v>
      </c>
      <c r="J36" s="534"/>
      <c r="K36" s="709"/>
    </row>
    <row r="37" spans="2:11" ht="24" hidden="1" thickBot="1">
      <c r="B37" s="673">
        <v>47</v>
      </c>
      <c r="C37" s="540" t="s">
        <v>68</v>
      </c>
      <c r="D37" s="541" t="s">
        <v>162</v>
      </c>
      <c r="E37" s="675" t="s">
        <v>33</v>
      </c>
      <c r="F37" s="864"/>
      <c r="G37" s="543" t="s">
        <v>156</v>
      </c>
      <c r="H37" s="544"/>
      <c r="I37" s="644">
        <v>40550</v>
      </c>
      <c r="J37" s="534"/>
      <c r="K37" s="708"/>
    </row>
    <row r="38" spans="2:11" ht="24" hidden="1" thickBot="1">
      <c r="B38" s="673">
        <v>51</v>
      </c>
      <c r="C38" s="540" t="s">
        <v>68</v>
      </c>
      <c r="D38" s="541" t="s">
        <v>156</v>
      </c>
      <c r="E38" s="675" t="s">
        <v>33</v>
      </c>
      <c r="F38" s="864"/>
      <c r="G38" s="543" t="s">
        <v>157</v>
      </c>
      <c r="H38" s="544"/>
      <c r="I38" s="644">
        <v>40564</v>
      </c>
      <c r="J38" s="534"/>
      <c r="K38" s="709"/>
    </row>
    <row r="39" spans="2:11" ht="24" hidden="1" thickBot="1">
      <c r="B39" s="673">
        <v>58</v>
      </c>
      <c r="C39" s="540" t="s">
        <v>68</v>
      </c>
      <c r="D39" s="541" t="s">
        <v>156</v>
      </c>
      <c r="E39" s="675" t="s">
        <v>33</v>
      </c>
      <c r="F39" s="864"/>
      <c r="G39" s="543" t="s">
        <v>158</v>
      </c>
      <c r="H39" s="544"/>
      <c r="I39" s="644">
        <v>40571</v>
      </c>
      <c r="J39" s="534"/>
      <c r="K39" s="708"/>
    </row>
    <row r="40" spans="2:11" ht="24" hidden="1" thickBot="1">
      <c r="B40" s="673">
        <v>64</v>
      </c>
      <c r="C40" s="540" t="s">
        <v>68</v>
      </c>
      <c r="D40" s="541" t="s">
        <v>163</v>
      </c>
      <c r="E40" s="675" t="s">
        <v>33</v>
      </c>
      <c r="F40" s="864"/>
      <c r="G40" s="543" t="s">
        <v>156</v>
      </c>
      <c r="H40" s="544"/>
      <c r="I40" s="644">
        <v>40592</v>
      </c>
      <c r="J40" s="534"/>
      <c r="K40" s="709"/>
    </row>
    <row r="41" spans="2:11" ht="24" hidden="1" thickBot="1">
      <c r="B41" s="673">
        <v>66</v>
      </c>
      <c r="C41" s="540" t="s">
        <v>68</v>
      </c>
      <c r="D41" s="541" t="s">
        <v>156</v>
      </c>
      <c r="E41" s="675" t="s">
        <v>33</v>
      </c>
      <c r="F41" s="864"/>
      <c r="G41" s="543" t="s">
        <v>159</v>
      </c>
      <c r="H41" s="544"/>
      <c r="I41" s="644">
        <v>40613</v>
      </c>
      <c r="J41" s="534"/>
      <c r="K41" s="708"/>
    </row>
    <row r="42" spans="2:11" ht="24" hidden="1" thickBot="1">
      <c r="B42" s="673">
        <v>71</v>
      </c>
      <c r="C42" s="540" t="s">
        <v>68</v>
      </c>
      <c r="D42" s="541" t="s">
        <v>164</v>
      </c>
      <c r="E42" s="675" t="s">
        <v>33</v>
      </c>
      <c r="F42" s="864"/>
      <c r="G42" s="543" t="s">
        <v>156</v>
      </c>
      <c r="H42" s="544"/>
      <c r="I42" s="644">
        <v>40627</v>
      </c>
      <c r="J42" s="534"/>
      <c r="K42" s="709"/>
    </row>
    <row r="43" spans="2:10" ht="24" hidden="1" thickBot="1">
      <c r="B43" s="673">
        <v>76</v>
      </c>
      <c r="C43" s="540" t="s">
        <v>68</v>
      </c>
      <c r="D43" s="541" t="s">
        <v>156</v>
      </c>
      <c r="E43" s="675" t="s">
        <v>33</v>
      </c>
      <c r="F43" s="864"/>
      <c r="G43" s="543" t="s">
        <v>160</v>
      </c>
      <c r="H43" s="544"/>
      <c r="I43" s="644">
        <v>40642</v>
      </c>
      <c r="J43" s="534"/>
    </row>
    <row r="44" spans="2:10" ht="24" hidden="1" thickBot="1">
      <c r="B44" s="673">
        <v>85</v>
      </c>
      <c r="C44" s="540" t="s">
        <v>68</v>
      </c>
      <c r="D44" s="541" t="s">
        <v>165</v>
      </c>
      <c r="E44" s="675" t="s">
        <v>33</v>
      </c>
      <c r="F44" s="864"/>
      <c r="G44" s="543" t="s">
        <v>156</v>
      </c>
      <c r="H44" s="544"/>
      <c r="I44" s="644">
        <v>40648</v>
      </c>
      <c r="J44" s="534"/>
    </row>
    <row r="45" spans="2:10" ht="24" hidden="1" thickBot="1">
      <c r="B45" s="695">
        <v>89</v>
      </c>
      <c r="C45" s="545" t="s">
        <v>68</v>
      </c>
      <c r="D45" s="546" t="s">
        <v>156</v>
      </c>
      <c r="E45" s="674" t="s">
        <v>33</v>
      </c>
      <c r="F45" s="864"/>
      <c r="G45" s="547" t="s">
        <v>161</v>
      </c>
      <c r="H45" s="544"/>
      <c r="I45" s="644">
        <v>40671</v>
      </c>
      <c r="J45" s="534"/>
    </row>
    <row r="46" spans="2:10" ht="24" hidden="1" thickBot="1">
      <c r="B46" s="700">
        <v>329</v>
      </c>
      <c r="C46" s="580" t="s">
        <v>146</v>
      </c>
      <c r="D46" s="719" t="s">
        <v>166</v>
      </c>
      <c r="E46" s="725" t="s">
        <v>33</v>
      </c>
      <c r="F46" s="864"/>
      <c r="G46" s="722" t="s">
        <v>171</v>
      </c>
      <c r="H46" s="584">
        <v>40426</v>
      </c>
      <c r="I46" s="723">
        <v>40426</v>
      </c>
      <c r="J46" s="534"/>
    </row>
    <row r="47" spans="2:10" ht="24" hidden="1" thickBot="1">
      <c r="B47" s="700">
        <v>332</v>
      </c>
      <c r="C47" s="580" t="s">
        <v>146</v>
      </c>
      <c r="D47" s="581" t="s">
        <v>167</v>
      </c>
      <c r="E47" s="725" t="s">
        <v>33</v>
      </c>
      <c r="F47" s="864"/>
      <c r="G47" s="583" t="s">
        <v>166</v>
      </c>
      <c r="H47" s="584">
        <v>40431</v>
      </c>
      <c r="I47" s="723">
        <v>40431</v>
      </c>
      <c r="J47" s="534"/>
    </row>
    <row r="48" spans="2:10" ht="24" hidden="1" thickBot="1">
      <c r="B48" s="700">
        <v>338</v>
      </c>
      <c r="C48" s="580" t="s">
        <v>146</v>
      </c>
      <c r="D48" s="581" t="s">
        <v>166</v>
      </c>
      <c r="E48" s="725" t="s">
        <v>33</v>
      </c>
      <c r="F48" s="864"/>
      <c r="G48" s="583" t="s">
        <v>172</v>
      </c>
      <c r="H48" s="584">
        <v>40439</v>
      </c>
      <c r="I48" s="723">
        <v>40439</v>
      </c>
      <c r="J48" s="534"/>
    </row>
    <row r="49" spans="2:10" ht="24" hidden="1" thickBot="1">
      <c r="B49" s="700">
        <v>340</v>
      </c>
      <c r="C49" s="580" t="s">
        <v>146</v>
      </c>
      <c r="D49" s="581" t="s">
        <v>168</v>
      </c>
      <c r="E49" s="725" t="s">
        <v>33</v>
      </c>
      <c r="F49" s="864"/>
      <c r="G49" s="583" t="s">
        <v>166</v>
      </c>
      <c r="H49" s="584">
        <v>40452</v>
      </c>
      <c r="I49" s="723">
        <v>40452</v>
      </c>
      <c r="J49" s="534"/>
    </row>
    <row r="50" spans="2:10" ht="24" hidden="1" thickBot="1">
      <c r="B50" s="700">
        <v>349</v>
      </c>
      <c r="C50" s="580" t="s">
        <v>146</v>
      </c>
      <c r="D50" s="581" t="s">
        <v>166</v>
      </c>
      <c r="E50" s="725" t="s">
        <v>33</v>
      </c>
      <c r="F50" s="864"/>
      <c r="G50" s="583" t="s">
        <v>173</v>
      </c>
      <c r="H50" s="584">
        <v>40460</v>
      </c>
      <c r="I50" s="723">
        <v>40460</v>
      </c>
      <c r="J50" s="534"/>
    </row>
    <row r="51" spans="2:10" ht="24" hidden="1" thickBot="1">
      <c r="B51" s="700">
        <v>351</v>
      </c>
      <c r="C51" s="580" t="s">
        <v>146</v>
      </c>
      <c r="D51" s="581" t="s">
        <v>169</v>
      </c>
      <c r="E51" s="725" t="s">
        <v>33</v>
      </c>
      <c r="F51" s="864"/>
      <c r="G51" s="583" t="s">
        <v>166</v>
      </c>
      <c r="H51" s="584">
        <v>40488</v>
      </c>
      <c r="I51" s="723">
        <v>40488</v>
      </c>
      <c r="J51" s="534"/>
    </row>
    <row r="52" spans="2:10" ht="24" hidden="1" thickBot="1">
      <c r="B52" s="700">
        <v>356</v>
      </c>
      <c r="C52" s="580" t="s">
        <v>146</v>
      </c>
      <c r="D52" s="581" t="s">
        <v>166</v>
      </c>
      <c r="E52" s="725" t="s">
        <v>33</v>
      </c>
      <c r="F52" s="864"/>
      <c r="G52" s="583" t="s">
        <v>174</v>
      </c>
      <c r="H52" s="584">
        <v>40494</v>
      </c>
      <c r="I52" s="723">
        <v>40494</v>
      </c>
      <c r="J52" s="534"/>
    </row>
    <row r="53" spans="2:10" ht="24" hidden="1" thickBot="1">
      <c r="B53" s="700">
        <v>361</v>
      </c>
      <c r="C53" s="580" t="s">
        <v>146</v>
      </c>
      <c r="D53" s="581" t="s">
        <v>170</v>
      </c>
      <c r="E53" s="725" t="s">
        <v>33</v>
      </c>
      <c r="F53" s="864"/>
      <c r="G53" s="583" t="s">
        <v>166</v>
      </c>
      <c r="H53" s="584">
        <v>40508</v>
      </c>
      <c r="I53" s="723">
        <v>40508</v>
      </c>
      <c r="J53" s="534"/>
    </row>
    <row r="54" spans="2:10" ht="24" hidden="1" thickBot="1">
      <c r="B54" s="700">
        <v>368</v>
      </c>
      <c r="C54" s="580" t="s">
        <v>146</v>
      </c>
      <c r="D54" s="581" t="s">
        <v>166</v>
      </c>
      <c r="E54" s="725" t="s">
        <v>33</v>
      </c>
      <c r="F54" s="864"/>
      <c r="G54" s="583" t="s">
        <v>175</v>
      </c>
      <c r="H54" s="584">
        <v>40515</v>
      </c>
      <c r="I54" s="723">
        <v>40515</v>
      </c>
      <c r="J54" s="534"/>
    </row>
    <row r="55" spans="2:10" ht="24" hidden="1" thickBot="1">
      <c r="B55" s="700">
        <v>370</v>
      </c>
      <c r="C55" s="580" t="s">
        <v>146</v>
      </c>
      <c r="D55" s="581" t="s">
        <v>171</v>
      </c>
      <c r="E55" s="725" t="s">
        <v>33</v>
      </c>
      <c r="F55" s="864"/>
      <c r="G55" s="583" t="s">
        <v>166</v>
      </c>
      <c r="H55" s="584">
        <v>40551</v>
      </c>
      <c r="I55" s="723">
        <v>40551</v>
      </c>
      <c r="J55" s="534"/>
    </row>
    <row r="56" spans="2:10" ht="24" hidden="1" thickBot="1">
      <c r="B56" s="700">
        <v>379</v>
      </c>
      <c r="C56" s="580" t="s">
        <v>146</v>
      </c>
      <c r="D56" s="581" t="s">
        <v>166</v>
      </c>
      <c r="E56" s="725" t="s">
        <v>33</v>
      </c>
      <c r="F56" s="864"/>
      <c r="G56" s="583" t="s">
        <v>167</v>
      </c>
      <c r="H56" s="584">
        <v>40565</v>
      </c>
      <c r="I56" s="723">
        <v>40565</v>
      </c>
      <c r="J56" s="534"/>
    </row>
    <row r="57" spans="2:10" ht="24" hidden="1" thickBot="1">
      <c r="B57" s="700">
        <v>384</v>
      </c>
      <c r="C57" s="580" t="s">
        <v>146</v>
      </c>
      <c r="D57" s="581" t="s">
        <v>172</v>
      </c>
      <c r="E57" s="725" t="s">
        <v>33</v>
      </c>
      <c r="F57" s="864"/>
      <c r="G57" s="583" t="s">
        <v>166</v>
      </c>
      <c r="H57" s="584">
        <v>40578</v>
      </c>
      <c r="I57" s="723">
        <v>40578</v>
      </c>
      <c r="J57" s="534"/>
    </row>
    <row r="58" spans="2:10" ht="24" hidden="1" thickBot="1">
      <c r="B58" s="700">
        <v>385</v>
      </c>
      <c r="C58" s="580" t="s">
        <v>146</v>
      </c>
      <c r="D58" s="581" t="s">
        <v>166</v>
      </c>
      <c r="E58" s="725" t="s">
        <v>33</v>
      </c>
      <c r="F58" s="864"/>
      <c r="G58" s="583" t="s">
        <v>168</v>
      </c>
      <c r="H58" s="584">
        <v>40599</v>
      </c>
      <c r="I58" s="723">
        <v>40599</v>
      </c>
      <c r="J58" s="534"/>
    </row>
    <row r="59" spans="2:10" ht="24" hidden="1" thickBot="1">
      <c r="B59" s="700">
        <v>392</v>
      </c>
      <c r="C59" s="580" t="s">
        <v>146</v>
      </c>
      <c r="D59" s="581" t="s">
        <v>173</v>
      </c>
      <c r="E59" s="726" t="s">
        <v>33</v>
      </c>
      <c r="F59" s="865"/>
      <c r="G59" s="583" t="s">
        <v>166</v>
      </c>
      <c r="H59" s="584">
        <v>40613</v>
      </c>
      <c r="I59" s="723">
        <v>40613</v>
      </c>
      <c r="J59" s="534"/>
    </row>
    <row r="60" spans="2:10" ht="24" hidden="1" thickBot="1">
      <c r="B60" s="700">
        <v>399</v>
      </c>
      <c r="C60" s="580" t="s">
        <v>146</v>
      </c>
      <c r="D60" s="581" t="s">
        <v>166</v>
      </c>
      <c r="E60" s="725"/>
      <c r="F60" s="864"/>
      <c r="G60" s="583" t="s">
        <v>169</v>
      </c>
      <c r="H60" s="584">
        <v>40636</v>
      </c>
      <c r="I60" s="723">
        <v>40636</v>
      </c>
      <c r="J60" s="534"/>
    </row>
    <row r="61" spans="2:10" ht="24" hidden="1" thickBot="1">
      <c r="B61" s="700">
        <v>402</v>
      </c>
      <c r="C61" s="580" t="s">
        <v>146</v>
      </c>
      <c r="D61" s="581" t="s">
        <v>174</v>
      </c>
      <c r="E61" s="725"/>
      <c r="F61" s="864"/>
      <c r="G61" s="583" t="s">
        <v>166</v>
      </c>
      <c r="H61" s="584">
        <v>40641</v>
      </c>
      <c r="I61" s="723">
        <v>40641</v>
      </c>
      <c r="J61" s="534"/>
    </row>
    <row r="62" spans="2:10" ht="24" hidden="1" thickBot="1">
      <c r="B62" s="700">
        <v>406</v>
      </c>
      <c r="C62" s="580" t="s">
        <v>146</v>
      </c>
      <c r="D62" s="581" t="s">
        <v>166</v>
      </c>
      <c r="E62" s="725"/>
      <c r="F62" s="864"/>
      <c r="G62" s="583" t="s">
        <v>170</v>
      </c>
      <c r="H62" s="584">
        <v>40669</v>
      </c>
      <c r="I62" s="723">
        <v>40669</v>
      </c>
      <c r="J62" s="534"/>
    </row>
    <row r="63" spans="2:10" ht="24" hidden="1" thickBot="1">
      <c r="B63" s="701">
        <v>413</v>
      </c>
      <c r="C63" s="720" t="s">
        <v>146</v>
      </c>
      <c r="D63" s="721" t="s">
        <v>175</v>
      </c>
      <c r="E63" s="727"/>
      <c r="F63" s="864"/>
      <c r="G63" s="724" t="s">
        <v>166</v>
      </c>
      <c r="H63" s="584">
        <v>40678</v>
      </c>
      <c r="I63" s="723">
        <v>40678</v>
      </c>
      <c r="J63" s="534"/>
    </row>
    <row r="64" spans="2:10" ht="24" hidden="1" thickBot="1">
      <c r="B64" s="673">
        <v>0</v>
      </c>
      <c r="C64" s="540" t="s">
        <v>64</v>
      </c>
      <c r="D64" s="548"/>
      <c r="E64" s="542" t="s">
        <v>145</v>
      </c>
      <c r="F64" s="866"/>
      <c r="G64" s="549"/>
      <c r="H64" s="544"/>
      <c r="I64" s="644">
        <f aca="true" ca="1" t="shared" si="0" ref="I64:I81">TODAY()</f>
        <v>40557</v>
      </c>
      <c r="J64" s="534"/>
    </row>
    <row r="65" spans="2:10" ht="24" hidden="1" thickBot="1">
      <c r="B65" s="673">
        <v>0</v>
      </c>
      <c r="C65" s="540" t="s">
        <v>64</v>
      </c>
      <c r="D65" s="541"/>
      <c r="E65" s="542" t="s">
        <v>145</v>
      </c>
      <c r="F65" s="866"/>
      <c r="G65" s="543"/>
      <c r="H65" s="544"/>
      <c r="I65" s="644">
        <f ca="1" t="shared" si="0"/>
        <v>40557</v>
      </c>
      <c r="J65" s="534"/>
    </row>
    <row r="66" spans="2:10" ht="24" hidden="1" thickBot="1">
      <c r="B66" s="673">
        <v>0</v>
      </c>
      <c r="C66" s="540" t="s">
        <v>64</v>
      </c>
      <c r="D66" s="541"/>
      <c r="E66" s="542" t="s">
        <v>145</v>
      </c>
      <c r="F66" s="866"/>
      <c r="G66" s="543"/>
      <c r="H66" s="544"/>
      <c r="I66" s="644">
        <f ca="1" t="shared" si="0"/>
        <v>40557</v>
      </c>
      <c r="J66" s="534"/>
    </row>
    <row r="67" spans="2:10" ht="24" hidden="1" thickBot="1">
      <c r="B67" s="673">
        <v>0</v>
      </c>
      <c r="C67" s="540" t="s">
        <v>64</v>
      </c>
      <c r="D67" s="541"/>
      <c r="E67" s="542" t="s">
        <v>145</v>
      </c>
      <c r="F67" s="866"/>
      <c r="G67" s="543"/>
      <c r="H67" s="544"/>
      <c r="I67" s="644">
        <f ca="1" t="shared" si="0"/>
        <v>40557</v>
      </c>
      <c r="J67" s="534"/>
    </row>
    <row r="68" spans="2:10" ht="24" hidden="1" thickBot="1">
      <c r="B68" s="673">
        <v>0</v>
      </c>
      <c r="C68" s="540" t="s">
        <v>64</v>
      </c>
      <c r="D68" s="541"/>
      <c r="E68" s="542" t="s">
        <v>145</v>
      </c>
      <c r="F68" s="866"/>
      <c r="G68" s="543"/>
      <c r="H68" s="544"/>
      <c r="I68" s="644">
        <f ca="1" t="shared" si="0"/>
        <v>40557</v>
      </c>
      <c r="J68" s="534"/>
    </row>
    <row r="69" spans="2:10" ht="24" hidden="1" thickBot="1">
      <c r="B69" s="673">
        <v>0</v>
      </c>
      <c r="C69" s="540" t="s">
        <v>64</v>
      </c>
      <c r="D69" s="541"/>
      <c r="E69" s="542" t="s">
        <v>145</v>
      </c>
      <c r="F69" s="866"/>
      <c r="G69" s="543"/>
      <c r="H69" s="544"/>
      <c r="I69" s="644">
        <f ca="1" t="shared" si="0"/>
        <v>40557</v>
      </c>
      <c r="J69" s="534"/>
    </row>
    <row r="70" spans="2:10" ht="24" hidden="1" thickBot="1">
      <c r="B70" s="673">
        <v>0</v>
      </c>
      <c r="C70" s="540" t="s">
        <v>64</v>
      </c>
      <c r="D70" s="541"/>
      <c r="E70" s="542" t="s">
        <v>145</v>
      </c>
      <c r="F70" s="866"/>
      <c r="G70" s="543"/>
      <c r="H70" s="544"/>
      <c r="I70" s="644">
        <f ca="1" t="shared" si="0"/>
        <v>40557</v>
      </c>
      <c r="J70" s="534"/>
    </row>
    <row r="71" spans="2:10" ht="24" hidden="1" thickBot="1">
      <c r="B71" s="673">
        <v>0</v>
      </c>
      <c r="C71" s="540" t="s">
        <v>64</v>
      </c>
      <c r="D71" s="541"/>
      <c r="E71" s="542" t="s">
        <v>145</v>
      </c>
      <c r="F71" s="866"/>
      <c r="G71" s="543"/>
      <c r="H71" s="544"/>
      <c r="I71" s="644">
        <f ca="1" t="shared" si="0"/>
        <v>40557</v>
      </c>
      <c r="J71" s="534"/>
    </row>
    <row r="72" spans="2:10" ht="24" hidden="1" thickBot="1">
      <c r="B72" s="673">
        <v>0</v>
      </c>
      <c r="C72" s="540"/>
      <c r="D72" s="541"/>
      <c r="E72" s="542" t="s">
        <v>33</v>
      </c>
      <c r="F72" s="866"/>
      <c r="G72" s="543"/>
      <c r="H72" s="544"/>
      <c r="I72" s="644">
        <f ca="1" t="shared" si="0"/>
        <v>40557</v>
      </c>
      <c r="J72" s="534"/>
    </row>
    <row r="73" spans="2:10" ht="24" hidden="1" thickBot="1">
      <c r="B73" s="673">
        <v>0</v>
      </c>
      <c r="C73" s="540"/>
      <c r="D73" s="541"/>
      <c r="E73" s="542" t="s">
        <v>33</v>
      </c>
      <c r="F73" s="866"/>
      <c r="G73" s="543"/>
      <c r="H73" s="544"/>
      <c r="I73" s="644">
        <f ca="1" t="shared" si="0"/>
        <v>40557</v>
      </c>
      <c r="J73" s="534"/>
    </row>
    <row r="74" spans="2:10" ht="24" hidden="1" thickBot="1">
      <c r="B74" s="673">
        <v>0</v>
      </c>
      <c r="C74" s="540"/>
      <c r="D74" s="541"/>
      <c r="E74" s="542" t="s">
        <v>33</v>
      </c>
      <c r="F74" s="866"/>
      <c r="G74" s="543"/>
      <c r="H74" s="544"/>
      <c r="I74" s="644">
        <f ca="1" t="shared" si="0"/>
        <v>40557</v>
      </c>
      <c r="J74" s="534"/>
    </row>
    <row r="75" spans="2:10" ht="24" hidden="1" thickBot="1">
      <c r="B75" s="673">
        <v>0</v>
      </c>
      <c r="C75" s="540"/>
      <c r="D75" s="541"/>
      <c r="E75" s="542" t="s">
        <v>33</v>
      </c>
      <c r="F75" s="866"/>
      <c r="G75" s="543"/>
      <c r="H75" s="544"/>
      <c r="I75" s="644">
        <f ca="1" t="shared" si="0"/>
        <v>40557</v>
      </c>
      <c r="J75" s="534"/>
    </row>
    <row r="76" spans="2:10" ht="24" hidden="1" thickBot="1">
      <c r="B76" s="673">
        <v>0</v>
      </c>
      <c r="C76" s="540"/>
      <c r="D76" s="541"/>
      <c r="E76" s="542" t="s">
        <v>33</v>
      </c>
      <c r="F76" s="866"/>
      <c r="G76" s="543"/>
      <c r="H76" s="544"/>
      <c r="I76" s="644">
        <f ca="1" t="shared" si="0"/>
        <v>40557</v>
      </c>
      <c r="J76" s="534"/>
    </row>
    <row r="77" spans="2:10" ht="24" hidden="1" thickBot="1">
      <c r="B77" s="673">
        <v>0</v>
      </c>
      <c r="C77" s="540"/>
      <c r="D77" s="541"/>
      <c r="E77" s="542" t="s">
        <v>33</v>
      </c>
      <c r="F77" s="866"/>
      <c r="G77" s="543"/>
      <c r="H77" s="544"/>
      <c r="I77" s="644">
        <f ca="1" t="shared" si="0"/>
        <v>40557</v>
      </c>
      <c r="J77" s="534"/>
    </row>
    <row r="78" spans="2:10" ht="24" hidden="1" thickBot="1">
      <c r="B78" s="673">
        <v>0</v>
      </c>
      <c r="C78" s="540"/>
      <c r="D78" s="541"/>
      <c r="E78" s="542" t="s">
        <v>33</v>
      </c>
      <c r="F78" s="866"/>
      <c r="G78" s="543"/>
      <c r="H78" s="544"/>
      <c r="I78" s="644">
        <f ca="1" t="shared" si="0"/>
        <v>40557</v>
      </c>
      <c r="J78" s="534"/>
    </row>
    <row r="79" spans="2:10" ht="24" hidden="1" thickBot="1">
      <c r="B79" s="673">
        <v>0</v>
      </c>
      <c r="C79" s="540"/>
      <c r="D79" s="541"/>
      <c r="E79" s="542" t="s">
        <v>33</v>
      </c>
      <c r="F79" s="866"/>
      <c r="G79" s="543"/>
      <c r="H79" s="544"/>
      <c r="I79" s="644">
        <f ca="1" t="shared" si="0"/>
        <v>40557</v>
      </c>
      <c r="J79" s="534"/>
    </row>
    <row r="80" spans="2:10" ht="24" hidden="1" thickBot="1">
      <c r="B80" s="673">
        <v>0</v>
      </c>
      <c r="C80" s="540"/>
      <c r="D80" s="541"/>
      <c r="E80" s="542" t="s">
        <v>33</v>
      </c>
      <c r="F80" s="866"/>
      <c r="G80" s="543"/>
      <c r="H80" s="544"/>
      <c r="I80" s="644">
        <f ca="1" t="shared" si="0"/>
        <v>40557</v>
      </c>
      <c r="J80" s="534"/>
    </row>
    <row r="81" spans="2:10" ht="24" hidden="1" thickBot="1">
      <c r="B81" s="695">
        <v>0</v>
      </c>
      <c r="C81" s="540"/>
      <c r="D81" s="546"/>
      <c r="E81" s="550" t="s">
        <v>33</v>
      </c>
      <c r="F81" s="867"/>
      <c r="G81" s="547"/>
      <c r="H81" s="551"/>
      <c r="I81" s="644">
        <f ca="1" t="shared" si="0"/>
        <v>40557</v>
      </c>
      <c r="J81" s="534"/>
    </row>
    <row r="82" spans="2:10" ht="20.25" customHeight="1" hidden="1" thickBot="1">
      <c r="B82" s="696">
        <v>303</v>
      </c>
      <c r="C82" s="355" t="s">
        <v>150</v>
      </c>
      <c r="D82" s="471" t="s">
        <v>149</v>
      </c>
      <c r="E82" s="552" t="s">
        <v>33</v>
      </c>
      <c r="F82" s="868" t="s">
        <v>69</v>
      </c>
      <c r="G82" s="472" t="s">
        <v>31</v>
      </c>
      <c r="H82" s="352"/>
      <c r="I82" s="731">
        <v>40467</v>
      </c>
      <c r="J82" s="323"/>
    </row>
    <row r="83" spans="2:10" ht="20.25" customHeight="1" hidden="1" thickBot="1">
      <c r="B83" s="696">
        <v>305</v>
      </c>
      <c r="C83" s="553" t="s">
        <v>150</v>
      </c>
      <c r="D83" s="554" t="s">
        <v>31</v>
      </c>
      <c r="E83" s="555" t="s">
        <v>33</v>
      </c>
      <c r="F83" s="869"/>
      <c r="G83" s="556" t="s">
        <v>153</v>
      </c>
      <c r="H83" s="557"/>
      <c r="I83" s="731">
        <v>40468</v>
      </c>
      <c r="J83" s="534"/>
    </row>
    <row r="84" spans="2:10" ht="24" hidden="1" thickBot="1">
      <c r="B84" s="696">
        <v>310</v>
      </c>
      <c r="C84" s="553" t="s">
        <v>150</v>
      </c>
      <c r="D84" s="554" t="s">
        <v>151</v>
      </c>
      <c r="E84" s="555" t="s">
        <v>33</v>
      </c>
      <c r="F84" s="869"/>
      <c r="G84" s="556" t="s">
        <v>31</v>
      </c>
      <c r="H84" s="557"/>
      <c r="I84" s="731">
        <v>40495</v>
      </c>
      <c r="J84" s="534"/>
    </row>
    <row r="85" spans="2:11" ht="24" hidden="1" thickBot="1">
      <c r="B85" s="696">
        <v>315</v>
      </c>
      <c r="C85" s="553" t="s">
        <v>150</v>
      </c>
      <c r="D85" s="554" t="s">
        <v>31</v>
      </c>
      <c r="E85" s="555" t="s">
        <v>33</v>
      </c>
      <c r="F85" s="869"/>
      <c r="G85" s="556" t="s">
        <v>148</v>
      </c>
      <c r="H85" s="557"/>
      <c r="I85" s="731">
        <v>40496</v>
      </c>
      <c r="J85" s="534"/>
      <c r="K85" s="424"/>
    </row>
    <row r="86" spans="2:10" ht="24" hidden="1" thickBot="1">
      <c r="B86" s="696">
        <v>319</v>
      </c>
      <c r="C86" s="553" t="s">
        <v>150</v>
      </c>
      <c r="D86" s="554" t="s">
        <v>31</v>
      </c>
      <c r="E86" s="555" t="s">
        <v>33</v>
      </c>
      <c r="F86" s="869"/>
      <c r="G86" s="556" t="s">
        <v>154</v>
      </c>
      <c r="H86" s="557"/>
      <c r="I86" s="731">
        <v>40516</v>
      </c>
      <c r="J86" s="534"/>
    </row>
    <row r="87" spans="2:10" ht="24" hidden="1" thickBot="1">
      <c r="B87" s="696">
        <v>323</v>
      </c>
      <c r="C87" s="553" t="s">
        <v>150</v>
      </c>
      <c r="D87" s="554" t="s">
        <v>152</v>
      </c>
      <c r="E87" s="555" t="s">
        <v>33</v>
      </c>
      <c r="F87" s="869"/>
      <c r="G87" s="556" t="s">
        <v>31</v>
      </c>
      <c r="H87" s="557"/>
      <c r="I87" s="731">
        <v>40517</v>
      </c>
      <c r="J87" s="534"/>
    </row>
    <row r="88" spans="2:10" ht="24" hidden="1" thickBot="1">
      <c r="B88" s="696">
        <v>327</v>
      </c>
      <c r="C88" s="553" t="s">
        <v>150</v>
      </c>
      <c r="D88" s="554" t="s">
        <v>31</v>
      </c>
      <c r="E88" s="555" t="s">
        <v>33</v>
      </c>
      <c r="F88" s="869"/>
      <c r="G88" s="556" t="s">
        <v>155</v>
      </c>
      <c r="H88" s="557"/>
      <c r="I88" s="731">
        <v>40551</v>
      </c>
      <c r="J88" s="534"/>
    </row>
    <row r="89" spans="2:10" ht="24" hidden="1" thickBot="1">
      <c r="B89" s="696">
        <v>331</v>
      </c>
      <c r="C89" s="553" t="s">
        <v>150</v>
      </c>
      <c r="D89" s="554" t="s">
        <v>31</v>
      </c>
      <c r="E89" s="555" t="s">
        <v>33</v>
      </c>
      <c r="F89" s="869"/>
      <c r="G89" s="556" t="s">
        <v>149</v>
      </c>
      <c r="H89" s="557"/>
      <c r="I89" s="731">
        <v>40552</v>
      </c>
      <c r="J89" s="534"/>
    </row>
    <row r="90" spans="2:10" ht="24" hidden="1" thickBot="1">
      <c r="B90" s="696">
        <v>333</v>
      </c>
      <c r="C90" s="553" t="s">
        <v>150</v>
      </c>
      <c r="D90" s="554" t="s">
        <v>153</v>
      </c>
      <c r="E90" s="555" t="s">
        <v>33</v>
      </c>
      <c r="F90" s="869"/>
      <c r="G90" s="556" t="s">
        <v>31</v>
      </c>
      <c r="H90" s="557"/>
      <c r="I90" s="731">
        <v>40572</v>
      </c>
      <c r="J90" s="534"/>
    </row>
    <row r="91" spans="2:10" ht="24" hidden="1" thickBot="1">
      <c r="B91" s="696">
        <v>338</v>
      </c>
      <c r="C91" s="553" t="s">
        <v>150</v>
      </c>
      <c r="D91" s="554" t="s">
        <v>31</v>
      </c>
      <c r="E91" s="555" t="s">
        <v>33</v>
      </c>
      <c r="F91" s="869"/>
      <c r="G91" s="556" t="s">
        <v>151</v>
      </c>
      <c r="H91" s="557"/>
      <c r="I91" s="731">
        <v>40573</v>
      </c>
      <c r="J91" s="534"/>
    </row>
    <row r="92" spans="2:10" ht="24" hidden="1" thickBot="1">
      <c r="B92" s="696">
        <v>343</v>
      </c>
      <c r="C92" s="553" t="s">
        <v>150</v>
      </c>
      <c r="D92" s="554" t="s">
        <v>148</v>
      </c>
      <c r="E92" s="555" t="s">
        <v>33</v>
      </c>
      <c r="F92" s="869"/>
      <c r="G92" s="556" t="s">
        <v>31</v>
      </c>
      <c r="H92" s="557"/>
      <c r="I92" s="731">
        <v>40593</v>
      </c>
      <c r="J92" s="534"/>
    </row>
    <row r="93" spans="2:10" ht="24" hidden="1" thickBot="1">
      <c r="B93" s="696">
        <v>347</v>
      </c>
      <c r="C93" s="553" t="s">
        <v>150</v>
      </c>
      <c r="D93" s="554" t="s">
        <v>154</v>
      </c>
      <c r="E93" s="555" t="s">
        <v>33</v>
      </c>
      <c r="F93" s="869"/>
      <c r="G93" s="556" t="s">
        <v>31</v>
      </c>
      <c r="H93" s="557"/>
      <c r="I93" s="731">
        <v>40594</v>
      </c>
      <c r="J93" s="534"/>
    </row>
    <row r="94" spans="2:10" ht="24" hidden="1" thickBot="1">
      <c r="B94" s="696">
        <v>351</v>
      </c>
      <c r="C94" s="553" t="s">
        <v>150</v>
      </c>
      <c r="D94" s="554" t="s">
        <v>31</v>
      </c>
      <c r="E94" s="555" t="s">
        <v>33</v>
      </c>
      <c r="F94" s="869"/>
      <c r="G94" s="556" t="s">
        <v>152</v>
      </c>
      <c r="H94" s="557"/>
      <c r="I94" s="731">
        <v>40614</v>
      </c>
      <c r="J94" s="534"/>
    </row>
    <row r="95" spans="2:10" ht="24" hidden="1" thickBot="1">
      <c r="B95" s="697">
        <v>355</v>
      </c>
      <c r="C95" s="558" t="s">
        <v>150</v>
      </c>
      <c r="D95" s="559" t="s">
        <v>155</v>
      </c>
      <c r="E95" s="560" t="s">
        <v>33</v>
      </c>
      <c r="F95" s="869"/>
      <c r="G95" s="561" t="s">
        <v>31</v>
      </c>
      <c r="H95" s="557"/>
      <c r="I95" s="731">
        <v>40615</v>
      </c>
      <c r="J95" s="534"/>
    </row>
    <row r="96" spans="2:10" ht="0.75" customHeight="1" hidden="1" thickBot="1">
      <c r="B96" s="677">
        <v>95</v>
      </c>
      <c r="C96" s="562"/>
      <c r="D96" s="563"/>
      <c r="E96" s="564" t="s">
        <v>33</v>
      </c>
      <c r="F96" s="870"/>
      <c r="G96" s="565"/>
      <c r="H96" s="566"/>
      <c r="I96" s="644">
        <f ca="1">TODAY()</f>
        <v>40557</v>
      </c>
      <c r="J96" s="534"/>
    </row>
    <row r="97" spans="2:10" ht="24" hidden="1" thickBot="1">
      <c r="B97" s="698"/>
      <c r="C97" s="733"/>
      <c r="D97" s="567"/>
      <c r="E97" s="568" t="s">
        <v>145</v>
      </c>
      <c r="F97" s="858" t="s">
        <v>70</v>
      </c>
      <c r="G97" s="569"/>
      <c r="H97" s="570"/>
      <c r="I97" s="730"/>
      <c r="J97" s="534"/>
    </row>
    <row r="98" spans="2:10" ht="24" hidden="1" thickBot="1">
      <c r="B98" s="698"/>
      <c r="C98" s="733"/>
      <c r="D98" s="571"/>
      <c r="E98" s="568" t="s">
        <v>145</v>
      </c>
      <c r="F98" s="858"/>
      <c r="G98" s="572"/>
      <c r="H98" s="570"/>
      <c r="I98" s="730"/>
      <c r="J98" s="534"/>
    </row>
    <row r="99" spans="2:9" ht="24" hidden="1" thickBot="1">
      <c r="B99" s="698"/>
      <c r="C99" s="733"/>
      <c r="D99" s="571"/>
      <c r="E99" s="568" t="s">
        <v>145</v>
      </c>
      <c r="F99" s="858"/>
      <c r="G99" s="572"/>
      <c r="H99" s="570"/>
      <c r="I99" s="730"/>
    </row>
    <row r="100" spans="2:9" ht="24" hidden="1" thickBot="1">
      <c r="B100" s="698"/>
      <c r="C100" s="733"/>
      <c r="D100" s="571"/>
      <c r="E100" s="568" t="s">
        <v>145</v>
      </c>
      <c r="F100" s="858"/>
      <c r="G100" s="572"/>
      <c r="H100" s="570"/>
      <c r="I100" s="730"/>
    </row>
    <row r="101" spans="2:9" ht="24" hidden="1" thickBot="1">
      <c r="B101" s="698"/>
      <c r="C101" s="733"/>
      <c r="D101" s="571"/>
      <c r="E101" s="568" t="s">
        <v>145</v>
      </c>
      <c r="F101" s="858"/>
      <c r="G101" s="572"/>
      <c r="H101" s="570"/>
      <c r="I101" s="730"/>
    </row>
    <row r="102" spans="2:9" ht="24" hidden="1" thickBot="1">
      <c r="B102" s="698"/>
      <c r="C102" s="733"/>
      <c r="D102" s="571"/>
      <c r="E102" s="568" t="s">
        <v>145</v>
      </c>
      <c r="F102" s="858"/>
      <c r="G102" s="572"/>
      <c r="H102" s="570"/>
      <c r="I102" s="730"/>
    </row>
    <row r="103" spans="2:9" ht="24" hidden="1" thickBot="1">
      <c r="B103" s="698"/>
      <c r="C103" s="733"/>
      <c r="D103" s="571"/>
      <c r="E103" s="568" t="s">
        <v>145</v>
      </c>
      <c r="F103" s="858"/>
      <c r="G103" s="572"/>
      <c r="H103" s="570"/>
      <c r="I103" s="730"/>
    </row>
    <row r="104" spans="2:9" ht="24" hidden="1" thickBot="1">
      <c r="B104" s="698"/>
      <c r="C104" s="733"/>
      <c r="D104" s="571"/>
      <c r="E104" s="568" t="s">
        <v>145</v>
      </c>
      <c r="F104" s="858"/>
      <c r="G104" s="572"/>
      <c r="H104" s="570"/>
      <c r="I104" s="730"/>
    </row>
    <row r="105" spans="2:10" ht="24" hidden="1" thickBot="1">
      <c r="B105" s="698"/>
      <c r="C105" s="733"/>
      <c r="D105" s="571"/>
      <c r="E105" s="568" t="s">
        <v>145</v>
      </c>
      <c r="F105" s="858"/>
      <c r="G105" s="572"/>
      <c r="H105" s="570"/>
      <c r="I105" s="730"/>
      <c r="J105" s="534"/>
    </row>
    <row r="106" spans="2:10" ht="24" hidden="1" thickBot="1">
      <c r="B106" s="698"/>
      <c r="C106" s="733"/>
      <c r="D106" s="571"/>
      <c r="E106" s="568" t="s">
        <v>145</v>
      </c>
      <c r="F106" s="858"/>
      <c r="G106" s="572"/>
      <c r="H106" s="570"/>
      <c r="I106" s="730"/>
      <c r="J106" s="534"/>
    </row>
    <row r="107" spans="2:10" ht="24" hidden="1" thickBot="1">
      <c r="B107" s="698"/>
      <c r="C107" s="733"/>
      <c r="D107" s="571"/>
      <c r="E107" s="568" t="s">
        <v>33</v>
      </c>
      <c r="F107" s="858"/>
      <c r="G107" s="572"/>
      <c r="H107" s="570"/>
      <c r="I107" s="730"/>
      <c r="J107" s="534"/>
    </row>
    <row r="108" spans="2:9" ht="24" hidden="1" thickBot="1">
      <c r="B108" s="698"/>
      <c r="C108" s="733"/>
      <c r="D108" s="571"/>
      <c r="E108" s="568" t="s">
        <v>33</v>
      </c>
      <c r="F108" s="858"/>
      <c r="G108" s="572"/>
      <c r="H108" s="570"/>
      <c r="I108" s="730"/>
    </row>
    <row r="109" spans="2:9" ht="24" hidden="1" thickBot="1">
      <c r="B109" s="698"/>
      <c r="C109" s="733"/>
      <c r="D109" s="571"/>
      <c r="E109" s="568" t="s">
        <v>145</v>
      </c>
      <c r="F109" s="858"/>
      <c r="G109" s="572"/>
      <c r="H109" s="570"/>
      <c r="I109" s="730"/>
    </row>
    <row r="110" spans="2:9" ht="24" hidden="1" thickBot="1">
      <c r="B110" s="736"/>
      <c r="C110" s="747"/>
      <c r="D110" s="740"/>
      <c r="E110" s="568" t="s">
        <v>145</v>
      </c>
      <c r="F110" s="858"/>
      <c r="G110" s="741"/>
      <c r="H110" s="570"/>
      <c r="I110" s="730"/>
    </row>
    <row r="111" spans="2:9" ht="24" thickBot="1">
      <c r="B111" s="698">
        <v>58</v>
      </c>
      <c r="C111" s="671" t="s">
        <v>258</v>
      </c>
      <c r="D111" s="567" t="s">
        <v>198</v>
      </c>
      <c r="E111" s="568" t="s">
        <v>145</v>
      </c>
      <c r="F111" s="858"/>
      <c r="G111" s="569" t="s">
        <v>203</v>
      </c>
      <c r="H111" s="570"/>
      <c r="I111" s="730">
        <v>40432</v>
      </c>
    </row>
    <row r="112" spans="2:9" ht="24" thickBot="1">
      <c r="B112" s="698">
        <v>62</v>
      </c>
      <c r="C112" s="671" t="s">
        <v>258</v>
      </c>
      <c r="D112" s="571" t="s">
        <v>199</v>
      </c>
      <c r="E112" s="568" t="s">
        <v>145</v>
      </c>
      <c r="F112" s="858"/>
      <c r="G112" s="572" t="s">
        <v>198</v>
      </c>
      <c r="H112" s="570"/>
      <c r="I112" s="730">
        <v>40444</v>
      </c>
    </row>
    <row r="113" spans="2:9" ht="24" thickBot="1">
      <c r="B113" s="698">
        <v>66</v>
      </c>
      <c r="C113" s="671" t="s">
        <v>258</v>
      </c>
      <c r="D113" s="571" t="s">
        <v>198</v>
      </c>
      <c r="E113" s="568" t="s">
        <v>145</v>
      </c>
      <c r="F113" s="858"/>
      <c r="G113" s="572" t="s">
        <v>204</v>
      </c>
      <c r="H113" s="570"/>
      <c r="I113" s="730">
        <v>40460</v>
      </c>
    </row>
    <row r="114" spans="2:19" ht="24" thickBot="1">
      <c r="B114" s="698">
        <v>70</v>
      </c>
      <c r="C114" s="671" t="s">
        <v>258</v>
      </c>
      <c r="D114" s="571" t="s">
        <v>200</v>
      </c>
      <c r="E114" s="568" t="s">
        <v>145</v>
      </c>
      <c r="F114" s="858"/>
      <c r="G114" s="572" t="s">
        <v>198</v>
      </c>
      <c r="H114" s="570"/>
      <c r="I114" s="730">
        <v>40474</v>
      </c>
      <c r="J114" s="534"/>
      <c r="K114" s="324"/>
      <c r="L114" s="331"/>
      <c r="M114" s="325"/>
      <c r="N114" s="330"/>
      <c r="O114" s="323"/>
      <c r="P114" s="325"/>
      <c r="Q114" s="327"/>
      <c r="R114" s="328"/>
      <c r="S114" s="329"/>
    </row>
    <row r="115" spans="2:19" ht="24" thickBot="1">
      <c r="B115" s="698">
        <v>74</v>
      </c>
      <c r="C115" s="671" t="s">
        <v>258</v>
      </c>
      <c r="D115" s="571" t="s">
        <v>198</v>
      </c>
      <c r="E115" s="568" t="s">
        <v>145</v>
      </c>
      <c r="F115" s="858"/>
      <c r="G115" s="572" t="s">
        <v>205</v>
      </c>
      <c r="H115" s="570"/>
      <c r="I115" s="730">
        <v>40495</v>
      </c>
      <c r="J115" s="772"/>
      <c r="K115" s="332"/>
      <c r="L115" s="323"/>
      <c r="M115" s="333"/>
      <c r="N115" s="326"/>
      <c r="O115" s="323"/>
      <c r="P115" s="333"/>
      <c r="Q115" s="333"/>
      <c r="R115" s="334"/>
      <c r="S115" s="335"/>
    </row>
    <row r="116" spans="2:19" ht="24" thickBot="1">
      <c r="B116" s="698">
        <v>78</v>
      </c>
      <c r="C116" s="671" t="s">
        <v>258</v>
      </c>
      <c r="D116" s="571" t="s">
        <v>201</v>
      </c>
      <c r="E116" s="568" t="s">
        <v>145</v>
      </c>
      <c r="F116" s="858"/>
      <c r="G116" s="572" t="s">
        <v>198</v>
      </c>
      <c r="H116" s="570"/>
      <c r="I116" s="730">
        <v>40509</v>
      </c>
      <c r="J116" s="534"/>
      <c r="K116" s="332"/>
      <c r="L116" s="323"/>
      <c r="M116" s="333"/>
      <c r="N116" s="326"/>
      <c r="O116" s="323"/>
      <c r="P116" s="336"/>
      <c r="Q116" s="333"/>
      <c r="R116" s="334"/>
      <c r="S116" s="335"/>
    </row>
    <row r="117" spans="2:19" ht="24" thickBot="1">
      <c r="B117" s="698">
        <v>81</v>
      </c>
      <c r="C117" s="671" t="s">
        <v>258</v>
      </c>
      <c r="D117" s="571" t="s">
        <v>202</v>
      </c>
      <c r="E117" s="568" t="s">
        <v>145</v>
      </c>
      <c r="F117" s="858"/>
      <c r="G117" s="572" t="s">
        <v>198</v>
      </c>
      <c r="H117" s="570"/>
      <c r="I117" s="730">
        <v>40523</v>
      </c>
      <c r="J117" s="534"/>
      <c r="K117" s="332"/>
      <c r="L117" s="323"/>
      <c r="M117" s="333"/>
      <c r="N117" s="326"/>
      <c r="O117" s="323"/>
      <c r="P117" s="337"/>
      <c r="Q117" s="333"/>
      <c r="R117" s="334"/>
      <c r="S117" s="335"/>
    </row>
    <row r="118" spans="2:19" ht="24" thickBot="1">
      <c r="B118" s="698">
        <v>86</v>
      </c>
      <c r="C118" s="671" t="s">
        <v>258</v>
      </c>
      <c r="D118" s="571" t="s">
        <v>203</v>
      </c>
      <c r="E118" s="568" t="s">
        <v>145</v>
      </c>
      <c r="F118" s="858"/>
      <c r="G118" s="572" t="s">
        <v>198</v>
      </c>
      <c r="H118" s="570"/>
      <c r="I118" s="730">
        <v>40551</v>
      </c>
      <c r="J118" s="534"/>
      <c r="K118" s="332"/>
      <c r="L118" s="323"/>
      <c r="M118" s="333"/>
      <c r="N118" s="326"/>
      <c r="O118" s="323"/>
      <c r="P118" s="337"/>
      <c r="Q118" s="333"/>
      <c r="R118" s="334"/>
      <c r="S118" s="335"/>
    </row>
    <row r="119" spans="2:19" ht="24" thickBot="1">
      <c r="B119" s="698">
        <v>90</v>
      </c>
      <c r="C119" s="671" t="s">
        <v>258</v>
      </c>
      <c r="D119" s="573" t="s">
        <v>198</v>
      </c>
      <c r="E119" s="568" t="s">
        <v>33</v>
      </c>
      <c r="F119" s="858"/>
      <c r="G119" s="574" t="s">
        <v>199</v>
      </c>
      <c r="H119" s="570"/>
      <c r="I119" s="730">
        <v>40565</v>
      </c>
      <c r="J119" s="534"/>
      <c r="K119" s="332"/>
      <c r="L119" s="323"/>
      <c r="M119" s="333"/>
      <c r="N119" s="326"/>
      <c r="O119" s="323"/>
      <c r="P119" s="333"/>
      <c r="Q119" s="333"/>
      <c r="R119" s="334"/>
      <c r="S119" s="335"/>
    </row>
    <row r="120" spans="2:19" ht="24" thickBot="1">
      <c r="B120" s="698">
        <v>94</v>
      </c>
      <c r="C120" s="671" t="s">
        <v>258</v>
      </c>
      <c r="D120" s="573" t="s">
        <v>204</v>
      </c>
      <c r="E120" s="568" t="s">
        <v>33</v>
      </c>
      <c r="F120" s="858"/>
      <c r="G120" s="574" t="s">
        <v>198</v>
      </c>
      <c r="H120" s="570"/>
      <c r="I120" s="730">
        <v>40593</v>
      </c>
      <c r="J120" s="534"/>
      <c r="K120" s="332"/>
      <c r="L120" s="323"/>
      <c r="M120" s="333"/>
      <c r="N120" s="326"/>
      <c r="O120" s="323"/>
      <c r="P120" s="336"/>
      <c r="Q120" s="333"/>
      <c r="R120" s="334"/>
      <c r="S120" s="335"/>
    </row>
    <row r="121" spans="2:19" ht="24" thickBot="1">
      <c r="B121" s="698">
        <v>98</v>
      </c>
      <c r="C121" s="671" t="s">
        <v>258</v>
      </c>
      <c r="D121" s="573" t="s">
        <v>198</v>
      </c>
      <c r="E121" s="568" t="s">
        <v>145</v>
      </c>
      <c r="F121" s="858"/>
      <c r="G121" s="574" t="s">
        <v>200</v>
      </c>
      <c r="H121" s="570"/>
      <c r="I121" s="730">
        <v>40614</v>
      </c>
      <c r="J121" s="534"/>
      <c r="K121" s="332"/>
      <c r="L121" s="323"/>
      <c r="M121" s="333"/>
      <c r="N121" s="326"/>
      <c r="O121" s="323"/>
      <c r="P121" s="337"/>
      <c r="Q121" s="333"/>
      <c r="R121" s="334"/>
      <c r="S121" s="335"/>
    </row>
    <row r="122" spans="2:19" ht="19.5" customHeight="1" thickBot="1">
      <c r="B122" s="698">
        <v>102</v>
      </c>
      <c r="C122" s="671" t="s">
        <v>258</v>
      </c>
      <c r="D122" s="573" t="s">
        <v>205</v>
      </c>
      <c r="E122" s="568" t="s">
        <v>145</v>
      </c>
      <c r="F122" s="858"/>
      <c r="G122" s="574" t="s">
        <v>198</v>
      </c>
      <c r="H122" s="570"/>
      <c r="I122" s="730">
        <v>40628</v>
      </c>
      <c r="J122" s="534"/>
      <c r="K122" s="338"/>
      <c r="L122" s="331"/>
      <c r="M122" s="343"/>
      <c r="N122" s="323"/>
      <c r="O122" s="323"/>
      <c r="P122" s="323"/>
      <c r="Q122" s="341"/>
      <c r="R122" s="342"/>
      <c r="S122" s="323"/>
    </row>
    <row r="123" spans="2:19" ht="24" thickBot="1">
      <c r="B123" s="698">
        <v>106</v>
      </c>
      <c r="C123" s="671" t="s">
        <v>258</v>
      </c>
      <c r="D123" s="573" t="s">
        <v>198</v>
      </c>
      <c r="E123" s="568" t="s">
        <v>145</v>
      </c>
      <c r="F123" s="858"/>
      <c r="G123" s="574" t="s">
        <v>201</v>
      </c>
      <c r="H123" s="570"/>
      <c r="I123" s="730">
        <v>40642</v>
      </c>
      <c r="J123" s="534"/>
      <c r="K123" s="338"/>
      <c r="L123" s="323"/>
      <c r="M123" s="323"/>
      <c r="N123" s="326"/>
      <c r="O123" s="323"/>
      <c r="P123" s="323"/>
      <c r="Q123" s="341"/>
      <c r="R123" s="334"/>
      <c r="S123" s="323"/>
    </row>
    <row r="124" spans="2:19" ht="24" thickBot="1">
      <c r="B124" s="736">
        <v>109</v>
      </c>
      <c r="C124" s="742" t="s">
        <v>258</v>
      </c>
      <c r="D124" s="744" t="s">
        <v>198</v>
      </c>
      <c r="E124" s="568" t="s">
        <v>145</v>
      </c>
      <c r="F124" s="858"/>
      <c r="G124" s="746" t="s">
        <v>202</v>
      </c>
      <c r="H124" s="570"/>
      <c r="I124" s="730">
        <v>40649</v>
      </c>
      <c r="J124" s="534"/>
      <c r="K124" s="338"/>
      <c r="L124" s="323"/>
      <c r="M124" s="323"/>
      <c r="N124" s="326"/>
      <c r="O124" s="323"/>
      <c r="P124" s="323"/>
      <c r="Q124" s="341"/>
      <c r="R124" s="334"/>
      <c r="S124" s="323"/>
    </row>
    <row r="125" spans="2:19" ht="24" thickBot="1">
      <c r="B125" s="698">
        <v>116</v>
      </c>
      <c r="C125" s="670" t="s">
        <v>206</v>
      </c>
      <c r="D125" s="743" t="s">
        <v>207</v>
      </c>
      <c r="E125" s="568" t="s">
        <v>145</v>
      </c>
      <c r="F125" s="858"/>
      <c r="G125" s="745" t="s">
        <v>211</v>
      </c>
      <c r="H125" s="570"/>
      <c r="I125" s="730">
        <v>40452</v>
      </c>
      <c r="J125" s="534"/>
      <c r="K125" s="338"/>
      <c r="L125" s="323"/>
      <c r="M125" s="323"/>
      <c r="N125" s="326"/>
      <c r="O125" s="323"/>
      <c r="P125" s="323"/>
      <c r="Q125" s="341"/>
      <c r="R125" s="334"/>
      <c r="S125" s="323"/>
    </row>
    <row r="126" spans="2:19" ht="24" thickBot="1">
      <c r="B126" s="698">
        <v>119</v>
      </c>
      <c r="C126" s="670" t="s">
        <v>206</v>
      </c>
      <c r="D126" s="573" t="s">
        <v>208</v>
      </c>
      <c r="E126" s="568" t="s">
        <v>145</v>
      </c>
      <c r="F126" s="858"/>
      <c r="G126" s="574" t="s">
        <v>207</v>
      </c>
      <c r="H126" s="570"/>
      <c r="I126" s="730">
        <v>40473</v>
      </c>
      <c r="J126" s="534"/>
      <c r="K126" s="338"/>
      <c r="L126" s="323"/>
      <c r="M126" s="323"/>
      <c r="N126" s="326"/>
      <c r="O126" s="323"/>
      <c r="P126" s="323"/>
      <c r="Q126" s="341"/>
      <c r="R126" s="334"/>
      <c r="S126" s="323"/>
    </row>
    <row r="127" spans="2:19" ht="24" thickBot="1">
      <c r="B127" s="698">
        <v>122</v>
      </c>
      <c r="C127" s="670" t="s">
        <v>206</v>
      </c>
      <c r="D127" s="571" t="s">
        <v>209</v>
      </c>
      <c r="E127" s="568" t="s">
        <v>145</v>
      </c>
      <c r="F127" s="858"/>
      <c r="G127" s="572" t="s">
        <v>207</v>
      </c>
      <c r="H127" s="570"/>
      <c r="I127" s="730">
        <v>40488</v>
      </c>
      <c r="J127" s="534"/>
      <c r="K127" s="338"/>
      <c r="L127" s="323"/>
      <c r="M127" s="323"/>
      <c r="N127" s="326"/>
      <c r="O127" s="323"/>
      <c r="P127" s="323"/>
      <c r="Q127" s="341"/>
      <c r="R127" s="334"/>
      <c r="S127" s="323"/>
    </row>
    <row r="128" spans="2:19" ht="24" thickBot="1">
      <c r="B128" s="698">
        <v>125</v>
      </c>
      <c r="C128" s="670" t="s">
        <v>206</v>
      </c>
      <c r="D128" s="571" t="s">
        <v>207</v>
      </c>
      <c r="E128" s="568" t="s">
        <v>145</v>
      </c>
      <c r="F128" s="858"/>
      <c r="G128" s="572" t="s">
        <v>212</v>
      </c>
      <c r="H128" s="570"/>
      <c r="I128" s="730">
        <v>40495</v>
      </c>
      <c r="J128" s="534"/>
      <c r="K128" s="338"/>
      <c r="L128" s="323"/>
      <c r="M128" s="323"/>
      <c r="N128" s="326"/>
      <c r="O128" s="323"/>
      <c r="P128" s="323"/>
      <c r="Q128" s="341"/>
      <c r="R128" s="334"/>
      <c r="S128" s="323"/>
    </row>
    <row r="129" spans="2:19" ht="24" thickBot="1">
      <c r="B129" s="698">
        <v>128</v>
      </c>
      <c r="C129" s="670" t="s">
        <v>206</v>
      </c>
      <c r="D129" s="571" t="s">
        <v>210</v>
      </c>
      <c r="E129" s="568" t="s">
        <v>33</v>
      </c>
      <c r="F129" s="858"/>
      <c r="G129" s="572" t="s">
        <v>207</v>
      </c>
      <c r="H129" s="570"/>
      <c r="I129" s="730">
        <v>40516</v>
      </c>
      <c r="J129" s="534"/>
      <c r="K129" s="338"/>
      <c r="L129" s="323"/>
      <c r="M129" s="323"/>
      <c r="N129" s="326"/>
      <c r="O129" s="323"/>
      <c r="P129" s="323"/>
      <c r="Q129" s="341"/>
      <c r="R129" s="334"/>
      <c r="S129" s="323"/>
    </row>
    <row r="130" spans="2:19" ht="24" thickBot="1">
      <c r="B130" s="698">
        <v>131</v>
      </c>
      <c r="C130" s="670" t="s">
        <v>206</v>
      </c>
      <c r="D130" s="571" t="s">
        <v>207</v>
      </c>
      <c r="E130" s="568" t="s">
        <v>33</v>
      </c>
      <c r="F130" s="858"/>
      <c r="G130" s="572" t="s">
        <v>213</v>
      </c>
      <c r="H130" s="570"/>
      <c r="I130" s="730">
        <v>40530</v>
      </c>
      <c r="J130" s="534"/>
      <c r="K130" s="338"/>
      <c r="L130" s="323"/>
      <c r="M130" s="323"/>
      <c r="N130" s="326"/>
      <c r="O130" s="323"/>
      <c r="P130" s="323"/>
      <c r="Q130" s="341"/>
      <c r="R130" s="334"/>
      <c r="S130" s="323"/>
    </row>
    <row r="131" spans="2:19" ht="24" thickBot="1">
      <c r="B131" s="698">
        <v>137</v>
      </c>
      <c r="C131" s="670" t="s">
        <v>206</v>
      </c>
      <c r="D131" s="571" t="s">
        <v>211</v>
      </c>
      <c r="E131" s="568" t="s">
        <v>33</v>
      </c>
      <c r="F131" s="858"/>
      <c r="G131" s="572" t="s">
        <v>207</v>
      </c>
      <c r="H131" s="570"/>
      <c r="I131" s="730">
        <v>40571</v>
      </c>
      <c r="J131" s="534"/>
      <c r="K131" s="338"/>
      <c r="L131" s="323"/>
      <c r="M131" s="323"/>
      <c r="N131" s="326"/>
      <c r="O131" s="323"/>
      <c r="P131" s="323"/>
      <c r="Q131" s="341"/>
      <c r="R131" s="334"/>
      <c r="S131" s="323"/>
    </row>
    <row r="132" spans="2:19" ht="24" thickBot="1">
      <c r="B132" s="698">
        <v>140</v>
      </c>
      <c r="C132" s="670" t="s">
        <v>206</v>
      </c>
      <c r="D132" s="571" t="s">
        <v>207</v>
      </c>
      <c r="E132" s="568" t="s">
        <v>33</v>
      </c>
      <c r="F132" s="858"/>
      <c r="G132" s="572" t="s">
        <v>208</v>
      </c>
      <c r="H132" s="570"/>
      <c r="I132" s="730">
        <v>40585</v>
      </c>
      <c r="J132" s="534"/>
      <c r="K132" s="338"/>
      <c r="L132" s="323"/>
      <c r="M132" s="323"/>
      <c r="N132" s="326"/>
      <c r="O132" s="323"/>
      <c r="P132" s="323"/>
      <c r="Q132" s="341"/>
      <c r="R132" s="334"/>
      <c r="S132" s="323"/>
    </row>
    <row r="133" spans="2:19" ht="24" thickBot="1">
      <c r="B133" s="698">
        <v>143</v>
      </c>
      <c r="C133" s="670" t="s">
        <v>206</v>
      </c>
      <c r="D133" s="571" t="s">
        <v>207</v>
      </c>
      <c r="E133" s="568" t="s">
        <v>145</v>
      </c>
      <c r="F133" s="858"/>
      <c r="G133" s="572" t="s">
        <v>209</v>
      </c>
      <c r="H133" s="570"/>
      <c r="I133" s="730">
        <v>40614</v>
      </c>
      <c r="J133" s="534"/>
      <c r="K133" s="338"/>
      <c r="L133" s="323"/>
      <c r="M133" s="323"/>
      <c r="N133" s="326"/>
      <c r="O133" s="323"/>
      <c r="P133" s="323"/>
      <c r="Q133" s="341"/>
      <c r="R133" s="334"/>
      <c r="S133" s="323"/>
    </row>
    <row r="134" spans="2:19" ht="24" thickBot="1">
      <c r="B134" s="698">
        <v>146</v>
      </c>
      <c r="C134" s="670" t="s">
        <v>206</v>
      </c>
      <c r="D134" s="571" t="s">
        <v>212</v>
      </c>
      <c r="E134" s="568" t="s">
        <v>145</v>
      </c>
      <c r="F134" s="858"/>
      <c r="G134" s="572" t="s">
        <v>207</v>
      </c>
      <c r="H134" s="570"/>
      <c r="I134" s="730">
        <v>40628</v>
      </c>
      <c r="J134" s="534"/>
      <c r="K134" s="338"/>
      <c r="L134" s="323"/>
      <c r="M134" s="323"/>
      <c r="N134" s="326"/>
      <c r="O134" s="323"/>
      <c r="P134" s="323"/>
      <c r="Q134" s="341"/>
      <c r="R134" s="334"/>
      <c r="S134" s="323"/>
    </row>
    <row r="135" spans="2:19" ht="24" thickBot="1">
      <c r="B135" s="698">
        <v>149</v>
      </c>
      <c r="C135" s="670" t="s">
        <v>206</v>
      </c>
      <c r="D135" s="571" t="s">
        <v>207</v>
      </c>
      <c r="E135" s="568" t="s">
        <v>145</v>
      </c>
      <c r="F135" s="858"/>
      <c r="G135" s="572" t="s">
        <v>210</v>
      </c>
      <c r="H135" s="570"/>
      <c r="I135" s="730">
        <v>40635</v>
      </c>
      <c r="J135" s="534"/>
      <c r="K135" s="338"/>
      <c r="L135" s="323"/>
      <c r="M135" s="323"/>
      <c r="N135" s="326"/>
      <c r="O135" s="323"/>
      <c r="P135" s="323"/>
      <c r="Q135" s="341"/>
      <c r="R135" s="334"/>
      <c r="S135" s="323"/>
    </row>
    <row r="136" spans="2:19" ht="24" thickBot="1">
      <c r="B136" s="736">
        <v>152</v>
      </c>
      <c r="C136" s="737" t="s">
        <v>206</v>
      </c>
      <c r="D136" s="740" t="s">
        <v>213</v>
      </c>
      <c r="E136" s="568" t="s">
        <v>145</v>
      </c>
      <c r="F136" s="858"/>
      <c r="G136" s="741" t="s">
        <v>207</v>
      </c>
      <c r="H136" s="570"/>
      <c r="I136" s="730">
        <v>40648</v>
      </c>
      <c r="J136" s="534"/>
      <c r="K136" s="338"/>
      <c r="L136" s="323"/>
      <c r="M136" s="323"/>
      <c r="N136" s="326"/>
      <c r="O136" s="323"/>
      <c r="P136" s="323"/>
      <c r="Q136" s="341"/>
      <c r="R136" s="334"/>
      <c r="S136" s="323"/>
    </row>
    <row r="137" spans="2:19" ht="24" thickBot="1">
      <c r="B137" s="698">
        <v>155</v>
      </c>
      <c r="C137" s="732" t="s">
        <v>61</v>
      </c>
      <c r="D137" s="567" t="s">
        <v>216</v>
      </c>
      <c r="E137" s="568" t="s">
        <v>145</v>
      </c>
      <c r="F137" s="858"/>
      <c r="G137" s="569" t="s">
        <v>220</v>
      </c>
      <c r="H137" s="570"/>
      <c r="I137" s="730">
        <v>40425</v>
      </c>
      <c r="J137" s="534"/>
      <c r="K137" s="338"/>
      <c r="L137" s="323"/>
      <c r="M137" s="323"/>
      <c r="N137" s="326"/>
      <c r="O137" s="323"/>
      <c r="P137" s="323"/>
      <c r="Q137" s="341"/>
      <c r="R137" s="334"/>
      <c r="S137" s="323"/>
    </row>
    <row r="138" spans="2:19" ht="24" thickBot="1">
      <c r="B138" s="698">
        <v>158</v>
      </c>
      <c r="C138" s="732" t="s">
        <v>61</v>
      </c>
      <c r="D138" s="571" t="s">
        <v>217</v>
      </c>
      <c r="E138" s="568" t="s">
        <v>145</v>
      </c>
      <c r="F138" s="858"/>
      <c r="G138" s="572" t="s">
        <v>216</v>
      </c>
      <c r="H138" s="570"/>
      <c r="I138" s="730">
        <v>40453</v>
      </c>
      <c r="J138" s="534"/>
      <c r="K138" s="338"/>
      <c r="L138" s="323"/>
      <c r="M138" s="323"/>
      <c r="N138" s="326"/>
      <c r="O138" s="323"/>
      <c r="P138" s="323"/>
      <c r="Q138" s="341"/>
      <c r="R138" s="334"/>
      <c r="S138" s="323"/>
    </row>
    <row r="139" spans="2:19" ht="24" thickBot="1">
      <c r="B139" s="698">
        <v>162</v>
      </c>
      <c r="C139" s="732" t="s">
        <v>61</v>
      </c>
      <c r="D139" s="571" t="s">
        <v>216</v>
      </c>
      <c r="E139" s="568" t="s">
        <v>145</v>
      </c>
      <c r="F139" s="858"/>
      <c r="G139" s="572" t="s">
        <v>221</v>
      </c>
      <c r="H139" s="570"/>
      <c r="I139" s="730">
        <v>40467</v>
      </c>
      <c r="J139" s="534"/>
      <c r="K139" s="338"/>
      <c r="L139" s="323"/>
      <c r="M139" s="323"/>
      <c r="N139" s="326"/>
      <c r="O139" s="323"/>
      <c r="P139" s="323"/>
      <c r="Q139" s="341"/>
      <c r="R139" s="334"/>
      <c r="S139" s="323"/>
    </row>
    <row r="140" spans="2:19" ht="24" thickBot="1">
      <c r="B140" s="698">
        <v>166</v>
      </c>
      <c r="C140" s="732" t="s">
        <v>61</v>
      </c>
      <c r="D140" s="571" t="s">
        <v>218</v>
      </c>
      <c r="E140" s="568" t="s">
        <v>145</v>
      </c>
      <c r="F140" s="858"/>
      <c r="G140" s="572" t="s">
        <v>216</v>
      </c>
      <c r="H140" s="570"/>
      <c r="I140" s="730">
        <v>40474</v>
      </c>
      <c r="J140" s="534"/>
      <c r="K140" s="338"/>
      <c r="L140" s="323"/>
      <c r="M140" s="323"/>
      <c r="N140" s="326"/>
      <c r="O140" s="323"/>
      <c r="P140" s="323"/>
      <c r="Q140" s="341"/>
      <c r="R140" s="334"/>
      <c r="S140" s="323"/>
    </row>
    <row r="141" spans="2:19" ht="24" thickBot="1">
      <c r="B141" s="698">
        <v>172</v>
      </c>
      <c r="C141" s="732" t="s">
        <v>61</v>
      </c>
      <c r="D141" s="571" t="s">
        <v>216</v>
      </c>
      <c r="E141" s="568" t="s">
        <v>33</v>
      </c>
      <c r="F141" s="858"/>
      <c r="G141" s="572" t="s">
        <v>222</v>
      </c>
      <c r="H141" s="570"/>
      <c r="I141" s="730">
        <v>40516</v>
      </c>
      <c r="J141" s="534"/>
      <c r="K141" s="338"/>
      <c r="L141" s="323"/>
      <c r="M141" s="323"/>
      <c r="N141" s="326"/>
      <c r="O141" s="323"/>
      <c r="P141" s="323"/>
      <c r="Q141" s="341"/>
      <c r="R141" s="334"/>
      <c r="S141" s="323"/>
    </row>
    <row r="142" spans="2:19" ht="24" thickBot="1">
      <c r="B142" s="698">
        <v>175</v>
      </c>
      <c r="C142" s="738" t="s">
        <v>61</v>
      </c>
      <c r="D142" s="571" t="s">
        <v>219</v>
      </c>
      <c r="E142" s="568" t="s">
        <v>33</v>
      </c>
      <c r="F142" s="858"/>
      <c r="G142" s="572" t="s">
        <v>216</v>
      </c>
      <c r="H142" s="570"/>
      <c r="I142" s="730">
        <v>40530</v>
      </c>
      <c r="J142" s="534"/>
      <c r="K142" s="338"/>
      <c r="L142" s="323"/>
      <c r="M142" s="323"/>
      <c r="N142" s="326"/>
      <c r="O142" s="323"/>
      <c r="P142" s="323"/>
      <c r="Q142" s="341"/>
      <c r="R142" s="334"/>
      <c r="S142" s="323"/>
    </row>
    <row r="143" spans="2:19" ht="24" thickBot="1">
      <c r="B143" s="698">
        <v>176</v>
      </c>
      <c r="C143" s="738" t="s">
        <v>61</v>
      </c>
      <c r="D143" s="571" t="s">
        <v>220</v>
      </c>
      <c r="E143" s="568" t="s">
        <v>33</v>
      </c>
      <c r="F143" s="858"/>
      <c r="G143" s="572" t="s">
        <v>216</v>
      </c>
      <c r="H143" s="570"/>
      <c r="I143" s="730">
        <v>40558</v>
      </c>
      <c r="J143" s="534"/>
      <c r="K143" s="338"/>
      <c r="L143" s="323"/>
      <c r="M143" s="323"/>
      <c r="N143" s="326"/>
      <c r="O143" s="323"/>
      <c r="P143" s="323"/>
      <c r="Q143" s="341"/>
      <c r="R143" s="334"/>
      <c r="S143" s="323"/>
    </row>
    <row r="144" spans="2:19" ht="24" thickBot="1">
      <c r="B144" s="698">
        <v>179</v>
      </c>
      <c r="C144" s="738" t="s">
        <v>61</v>
      </c>
      <c r="D144" s="571" t="s">
        <v>216</v>
      </c>
      <c r="E144" s="568" t="s">
        <v>33</v>
      </c>
      <c r="F144" s="858"/>
      <c r="G144" s="572" t="s">
        <v>217</v>
      </c>
      <c r="H144" s="570"/>
      <c r="I144" s="730">
        <v>40572</v>
      </c>
      <c r="J144" s="534"/>
      <c r="K144" s="338"/>
      <c r="L144" s="323"/>
      <c r="M144" s="323"/>
      <c r="N144" s="326"/>
      <c r="O144" s="323"/>
      <c r="P144" s="323"/>
      <c r="Q144" s="341"/>
      <c r="R144" s="334"/>
      <c r="S144" s="323"/>
    </row>
    <row r="145" spans="2:19" ht="24" thickBot="1">
      <c r="B145" s="698">
        <v>183</v>
      </c>
      <c r="C145" s="738" t="s">
        <v>61</v>
      </c>
      <c r="D145" s="571" t="s">
        <v>221</v>
      </c>
      <c r="E145" s="568" t="s">
        <v>145</v>
      </c>
      <c r="F145" s="858"/>
      <c r="G145" s="572" t="s">
        <v>216</v>
      </c>
      <c r="H145" s="570"/>
      <c r="I145" s="730">
        <v>40586</v>
      </c>
      <c r="J145" s="534"/>
      <c r="K145" s="338"/>
      <c r="L145" s="323"/>
      <c r="M145" s="323"/>
      <c r="N145" s="326"/>
      <c r="O145" s="323"/>
      <c r="P145" s="323"/>
      <c r="Q145" s="341"/>
      <c r="R145" s="334"/>
      <c r="S145" s="323"/>
    </row>
    <row r="146" spans="2:19" ht="24" thickBot="1">
      <c r="B146" s="698">
        <v>187</v>
      </c>
      <c r="C146" s="738" t="s">
        <v>61</v>
      </c>
      <c r="D146" s="571" t="s">
        <v>216</v>
      </c>
      <c r="E146" s="568" t="s">
        <v>145</v>
      </c>
      <c r="F146" s="858"/>
      <c r="G146" s="572" t="s">
        <v>218</v>
      </c>
      <c r="H146" s="570"/>
      <c r="I146" s="730">
        <v>40599</v>
      </c>
      <c r="J146" s="534"/>
      <c r="K146" s="338"/>
      <c r="L146" s="323"/>
      <c r="M146" s="323"/>
      <c r="N146" s="326"/>
      <c r="O146" s="323"/>
      <c r="P146" s="323"/>
      <c r="Q146" s="341"/>
      <c r="R146" s="334"/>
      <c r="S146" s="323"/>
    </row>
    <row r="147" spans="2:19" ht="24" thickBot="1">
      <c r="B147" s="698">
        <v>193</v>
      </c>
      <c r="C147" s="738" t="s">
        <v>61</v>
      </c>
      <c r="D147" s="571" t="s">
        <v>222</v>
      </c>
      <c r="E147" s="568" t="s">
        <v>145</v>
      </c>
      <c r="F147" s="858"/>
      <c r="G147" s="572" t="s">
        <v>216</v>
      </c>
      <c r="H147" s="570"/>
      <c r="I147" s="730">
        <v>40642</v>
      </c>
      <c r="J147" s="534"/>
      <c r="K147" s="338"/>
      <c r="L147" s="323"/>
      <c r="M147" s="323"/>
      <c r="N147" s="326"/>
      <c r="O147" s="323"/>
      <c r="P147" s="323"/>
      <c r="Q147" s="341"/>
      <c r="R147" s="334"/>
      <c r="S147" s="323"/>
    </row>
    <row r="148" spans="2:19" ht="24" thickBot="1">
      <c r="B148" s="736">
        <v>195</v>
      </c>
      <c r="C148" s="739" t="s">
        <v>61</v>
      </c>
      <c r="D148" s="740" t="s">
        <v>216</v>
      </c>
      <c r="E148" s="568" t="s">
        <v>145</v>
      </c>
      <c r="F148" s="858"/>
      <c r="G148" s="741" t="s">
        <v>219</v>
      </c>
      <c r="H148" s="570"/>
      <c r="I148" s="730">
        <v>40649</v>
      </c>
      <c r="J148" s="534"/>
      <c r="K148" s="338"/>
      <c r="L148" s="323"/>
      <c r="M148" s="323"/>
      <c r="N148" s="326"/>
      <c r="O148" s="323"/>
      <c r="P148" s="323"/>
      <c r="Q148" s="341"/>
      <c r="R148" s="334"/>
      <c r="S148" s="323"/>
    </row>
    <row r="149" spans="2:19" ht="24" thickBot="1">
      <c r="B149" s="698">
        <v>197</v>
      </c>
      <c r="C149" s="672" t="s">
        <v>253</v>
      </c>
      <c r="D149" s="567" t="s">
        <v>237</v>
      </c>
      <c r="E149" s="568" t="s">
        <v>145</v>
      </c>
      <c r="F149" s="858"/>
      <c r="G149" s="569" t="s">
        <v>255</v>
      </c>
      <c r="H149" s="570"/>
      <c r="I149" s="730" t="s">
        <v>246</v>
      </c>
      <c r="J149" s="534"/>
      <c r="K149" s="338"/>
      <c r="L149" s="323"/>
      <c r="M149" s="323"/>
      <c r="N149" s="326"/>
      <c r="O149" s="323"/>
      <c r="P149" s="323"/>
      <c r="Q149" s="341"/>
      <c r="R149" s="334"/>
      <c r="S149" s="323"/>
    </row>
    <row r="150" spans="2:19" ht="24" thickBot="1">
      <c r="B150" s="698">
        <v>201</v>
      </c>
      <c r="C150" s="672" t="s">
        <v>253</v>
      </c>
      <c r="D150" s="571" t="s">
        <v>255</v>
      </c>
      <c r="E150" s="568" t="s">
        <v>145</v>
      </c>
      <c r="F150" s="858"/>
      <c r="G150" s="572" t="s">
        <v>257</v>
      </c>
      <c r="H150" s="570"/>
      <c r="I150" s="730" t="s">
        <v>247</v>
      </c>
      <c r="J150" s="534"/>
      <c r="K150" s="338"/>
      <c r="L150" s="323"/>
      <c r="M150" s="323"/>
      <c r="N150" s="326"/>
      <c r="O150" s="323"/>
      <c r="P150" s="323"/>
      <c r="Q150" s="341"/>
      <c r="R150" s="334"/>
      <c r="S150" s="323"/>
    </row>
    <row r="151" spans="2:19" ht="24" thickBot="1">
      <c r="B151" s="698">
        <v>203</v>
      </c>
      <c r="C151" s="672" t="s">
        <v>253</v>
      </c>
      <c r="D151" s="571" t="s">
        <v>256</v>
      </c>
      <c r="E151" s="568" t="s">
        <v>145</v>
      </c>
      <c r="F151" s="858"/>
      <c r="G151" s="572" t="s">
        <v>255</v>
      </c>
      <c r="H151" s="570"/>
      <c r="I151" s="730" t="s">
        <v>248</v>
      </c>
      <c r="J151" s="534"/>
      <c r="K151" s="338"/>
      <c r="L151" s="323"/>
      <c r="M151" s="323"/>
      <c r="N151" s="326"/>
      <c r="O151" s="323"/>
      <c r="P151" s="323"/>
      <c r="Q151" s="341"/>
      <c r="R151" s="334"/>
      <c r="S151" s="323"/>
    </row>
    <row r="152" spans="2:19" ht="24" thickBot="1">
      <c r="B152" s="698">
        <v>205</v>
      </c>
      <c r="C152" s="672" t="s">
        <v>253</v>
      </c>
      <c r="D152" s="571" t="s">
        <v>255</v>
      </c>
      <c r="E152" s="568" t="s">
        <v>145</v>
      </c>
      <c r="F152" s="858"/>
      <c r="G152" s="572" t="s">
        <v>241</v>
      </c>
      <c r="H152" s="570"/>
      <c r="I152" s="730" t="s">
        <v>229</v>
      </c>
      <c r="J152" s="534"/>
      <c r="K152" s="338"/>
      <c r="L152" s="323"/>
      <c r="M152" s="323"/>
      <c r="N152" s="326"/>
      <c r="O152" s="323"/>
      <c r="P152" s="323"/>
      <c r="Q152" s="341"/>
      <c r="R152" s="334"/>
      <c r="S152" s="323"/>
    </row>
    <row r="153" spans="2:19" ht="24" thickBot="1">
      <c r="B153" s="698">
        <v>207</v>
      </c>
      <c r="C153" s="672" t="s">
        <v>253</v>
      </c>
      <c r="D153" s="571" t="s">
        <v>255</v>
      </c>
      <c r="E153" s="568" t="s">
        <v>33</v>
      </c>
      <c r="F153" s="858"/>
      <c r="G153" s="572" t="s">
        <v>237</v>
      </c>
      <c r="H153" s="570"/>
      <c r="I153" s="730" t="s">
        <v>249</v>
      </c>
      <c r="J153" s="534"/>
      <c r="K153" s="338"/>
      <c r="L153" s="323"/>
      <c r="M153" s="323"/>
      <c r="N153" s="326"/>
      <c r="O153" s="323"/>
      <c r="P153" s="323"/>
      <c r="Q153" s="341"/>
      <c r="R153" s="334"/>
      <c r="S153" s="323"/>
    </row>
    <row r="154" spans="2:19" ht="24" thickBot="1">
      <c r="B154" s="698">
        <v>211</v>
      </c>
      <c r="C154" s="672" t="s">
        <v>253</v>
      </c>
      <c r="D154" s="571" t="s">
        <v>257</v>
      </c>
      <c r="E154" s="568" t="s">
        <v>33</v>
      </c>
      <c r="F154" s="858"/>
      <c r="G154" s="572" t="s">
        <v>255</v>
      </c>
      <c r="H154" s="570"/>
      <c r="I154" s="730" t="s">
        <v>250</v>
      </c>
      <c r="J154" s="534"/>
      <c r="K154" s="338"/>
      <c r="L154" s="323"/>
      <c r="M154" s="323"/>
      <c r="N154" s="326"/>
      <c r="O154" s="323"/>
      <c r="P154" s="323"/>
      <c r="Q154" s="341"/>
      <c r="R154" s="334"/>
      <c r="S154" s="323"/>
    </row>
    <row r="155" spans="2:19" ht="24" thickBot="1">
      <c r="B155" s="698">
        <v>213</v>
      </c>
      <c r="C155" s="672" t="s">
        <v>253</v>
      </c>
      <c r="D155" s="571" t="s">
        <v>255</v>
      </c>
      <c r="E155" s="568" t="s">
        <v>33</v>
      </c>
      <c r="F155" s="858"/>
      <c r="G155" s="572" t="s">
        <v>256</v>
      </c>
      <c r="H155" s="570"/>
      <c r="I155" s="730" t="s">
        <v>251</v>
      </c>
      <c r="J155" s="534"/>
      <c r="K155" s="338"/>
      <c r="L155" s="323"/>
      <c r="M155" s="323"/>
      <c r="N155" s="326"/>
      <c r="O155" s="323"/>
      <c r="P155" s="323"/>
      <c r="Q155" s="341"/>
      <c r="R155" s="334"/>
      <c r="S155" s="323"/>
    </row>
    <row r="156" spans="2:19" ht="24" thickBot="1">
      <c r="B156" s="736">
        <v>215</v>
      </c>
      <c r="C156" s="770" t="s">
        <v>253</v>
      </c>
      <c r="D156" s="740" t="s">
        <v>241</v>
      </c>
      <c r="E156" s="575" t="s">
        <v>33</v>
      </c>
      <c r="F156" s="859"/>
      <c r="G156" s="741" t="s">
        <v>255</v>
      </c>
      <c r="H156" s="576"/>
      <c r="I156" s="771" t="s">
        <v>252</v>
      </c>
      <c r="J156" s="534"/>
      <c r="K156" s="338"/>
      <c r="L156" s="323"/>
      <c r="M156" s="323"/>
      <c r="N156" s="326"/>
      <c r="O156" s="323"/>
      <c r="P156" s="323"/>
      <c r="Q156" s="341"/>
      <c r="R156" s="334"/>
      <c r="S156" s="323"/>
    </row>
    <row r="157" spans="2:19" ht="24" thickBot="1">
      <c r="B157" s="698">
        <v>197</v>
      </c>
      <c r="C157" s="672" t="s">
        <v>254</v>
      </c>
      <c r="D157" s="567" t="s">
        <v>237</v>
      </c>
      <c r="E157" s="568"/>
      <c r="F157" s="729"/>
      <c r="G157" s="569" t="s">
        <v>255</v>
      </c>
      <c r="H157" s="570"/>
      <c r="I157" s="769" t="s">
        <v>246</v>
      </c>
      <c r="J157" s="534"/>
      <c r="K157" s="338"/>
      <c r="L157" s="323"/>
      <c r="M157" s="323"/>
      <c r="N157" s="326"/>
      <c r="O157" s="323"/>
      <c r="P157" s="323"/>
      <c r="Q157" s="341"/>
      <c r="R157" s="334"/>
      <c r="S157" s="323"/>
    </row>
    <row r="158" spans="2:19" ht="24" thickBot="1">
      <c r="B158" s="698">
        <v>199</v>
      </c>
      <c r="C158" s="672" t="s">
        <v>254</v>
      </c>
      <c r="D158" s="571" t="s">
        <v>257</v>
      </c>
      <c r="E158" s="568"/>
      <c r="F158" s="729"/>
      <c r="G158" s="572" t="s">
        <v>237</v>
      </c>
      <c r="H158" s="570"/>
      <c r="I158" s="730" t="s">
        <v>226</v>
      </c>
      <c r="J158" s="534"/>
      <c r="K158" s="338"/>
      <c r="L158" s="323"/>
      <c r="M158" s="323"/>
      <c r="N158" s="326"/>
      <c r="O158" s="323"/>
      <c r="P158" s="323"/>
      <c r="Q158" s="341"/>
      <c r="R158" s="334"/>
      <c r="S158" s="323"/>
    </row>
    <row r="159" spans="2:19" ht="24" thickBot="1">
      <c r="B159" s="698">
        <v>202</v>
      </c>
      <c r="C159" s="672" t="s">
        <v>254</v>
      </c>
      <c r="D159" s="571" t="s">
        <v>237</v>
      </c>
      <c r="E159" s="568"/>
      <c r="F159" s="729"/>
      <c r="G159" s="572" t="s">
        <v>256</v>
      </c>
      <c r="H159" s="570"/>
      <c r="I159" s="730" t="s">
        <v>247</v>
      </c>
      <c r="J159" s="534"/>
      <c r="K159" s="338"/>
      <c r="L159" s="323"/>
      <c r="M159" s="323"/>
      <c r="N159" s="326"/>
      <c r="O159" s="323"/>
      <c r="P159" s="323"/>
      <c r="Q159" s="341"/>
      <c r="R159" s="334"/>
      <c r="S159" s="323"/>
    </row>
    <row r="160" spans="2:19" ht="24" thickBot="1">
      <c r="B160" s="698">
        <v>204</v>
      </c>
      <c r="C160" s="672" t="s">
        <v>254</v>
      </c>
      <c r="D160" s="571" t="s">
        <v>241</v>
      </c>
      <c r="E160" s="568"/>
      <c r="F160" s="729"/>
      <c r="G160" s="572" t="s">
        <v>237</v>
      </c>
      <c r="H160" s="570"/>
      <c r="I160" s="730" t="s">
        <v>248</v>
      </c>
      <c r="J160" s="534"/>
      <c r="K160" s="338"/>
      <c r="L160" s="323"/>
      <c r="M160" s="323"/>
      <c r="N160" s="326"/>
      <c r="O160" s="323"/>
      <c r="P160" s="323"/>
      <c r="Q160" s="341"/>
      <c r="R160" s="334"/>
      <c r="S160" s="323"/>
    </row>
    <row r="161" spans="2:19" ht="24" thickBot="1">
      <c r="B161" s="698">
        <v>207</v>
      </c>
      <c r="C161" s="672" t="s">
        <v>254</v>
      </c>
      <c r="D161" s="571" t="s">
        <v>255</v>
      </c>
      <c r="E161" s="568"/>
      <c r="F161" s="729"/>
      <c r="G161" s="572" t="s">
        <v>237</v>
      </c>
      <c r="H161" s="570"/>
      <c r="I161" s="730" t="s">
        <v>249</v>
      </c>
      <c r="J161" s="534"/>
      <c r="K161" s="338"/>
      <c r="L161" s="323"/>
      <c r="M161" s="323"/>
      <c r="N161" s="326"/>
      <c r="O161" s="323"/>
      <c r="P161" s="323"/>
      <c r="Q161" s="341"/>
      <c r="R161" s="334"/>
      <c r="S161" s="323"/>
    </row>
    <row r="162" spans="2:19" ht="24" thickBot="1">
      <c r="B162" s="698">
        <v>209</v>
      </c>
      <c r="C162" s="672" t="s">
        <v>254</v>
      </c>
      <c r="D162" s="571" t="s">
        <v>237</v>
      </c>
      <c r="E162" s="568"/>
      <c r="F162" s="729"/>
      <c r="G162" s="572" t="s">
        <v>257</v>
      </c>
      <c r="H162" s="570"/>
      <c r="I162" s="730" t="s">
        <v>232</v>
      </c>
      <c r="J162" s="534"/>
      <c r="K162" s="338"/>
      <c r="L162" s="323"/>
      <c r="M162" s="323"/>
      <c r="N162" s="326"/>
      <c r="O162" s="323"/>
      <c r="P162" s="323"/>
      <c r="Q162" s="341"/>
      <c r="R162" s="334"/>
      <c r="S162" s="323"/>
    </row>
    <row r="163" spans="2:19" ht="24" thickBot="1">
      <c r="B163" s="698">
        <v>212</v>
      </c>
      <c r="C163" s="672" t="s">
        <v>254</v>
      </c>
      <c r="D163" s="571" t="s">
        <v>256</v>
      </c>
      <c r="E163" s="568"/>
      <c r="F163" s="729"/>
      <c r="G163" s="572" t="s">
        <v>237</v>
      </c>
      <c r="H163" s="570"/>
      <c r="I163" s="730" t="s">
        <v>250</v>
      </c>
      <c r="J163" s="534"/>
      <c r="K163" s="338"/>
      <c r="L163" s="323"/>
      <c r="M163" s="323"/>
      <c r="N163" s="326"/>
      <c r="O163" s="323"/>
      <c r="P163" s="323"/>
      <c r="Q163" s="341"/>
      <c r="R163" s="334"/>
      <c r="S163" s="323"/>
    </row>
    <row r="164" spans="2:19" ht="24" thickBot="1">
      <c r="B164" s="698">
        <v>214</v>
      </c>
      <c r="C164" s="672" t="s">
        <v>254</v>
      </c>
      <c r="D164" s="740" t="s">
        <v>237</v>
      </c>
      <c r="E164" s="568"/>
      <c r="F164" s="729"/>
      <c r="G164" s="741" t="s">
        <v>241</v>
      </c>
      <c r="H164" s="570"/>
      <c r="I164" s="730" t="s">
        <v>251</v>
      </c>
      <c r="J164" s="534"/>
      <c r="K164" s="338"/>
      <c r="L164" s="323"/>
      <c r="M164" s="323"/>
      <c r="N164" s="326"/>
      <c r="O164" s="323"/>
      <c r="P164" s="323"/>
      <c r="Q164" s="341"/>
      <c r="R164" s="334"/>
      <c r="S164" s="323"/>
    </row>
    <row r="165" spans="2:19" ht="24" thickBot="1">
      <c r="B165" s="699">
        <v>4</v>
      </c>
      <c r="C165" s="577" t="s">
        <v>64</v>
      </c>
      <c r="D165" s="719" t="s">
        <v>237</v>
      </c>
      <c r="E165" s="578" t="s">
        <v>33</v>
      </c>
      <c r="F165" s="860" t="s">
        <v>57</v>
      </c>
      <c r="G165" s="722" t="s">
        <v>242</v>
      </c>
      <c r="H165" s="579"/>
      <c r="I165" s="723" t="s">
        <v>223</v>
      </c>
      <c r="J165" s="534"/>
      <c r="K165" s="338"/>
      <c r="L165" s="323"/>
      <c r="M165" s="323"/>
      <c r="N165" s="326"/>
      <c r="O165" s="323"/>
      <c r="P165" s="323"/>
      <c r="Q165" s="341"/>
      <c r="R165" s="334"/>
      <c r="S165" s="323"/>
    </row>
    <row r="166" spans="2:19" ht="24" thickBot="1">
      <c r="B166" s="700">
        <v>8</v>
      </c>
      <c r="C166" s="580" t="s">
        <v>64</v>
      </c>
      <c r="D166" s="581" t="s">
        <v>238</v>
      </c>
      <c r="E166" s="582" t="s">
        <v>33</v>
      </c>
      <c r="F166" s="861"/>
      <c r="G166" s="583" t="s">
        <v>237</v>
      </c>
      <c r="H166" s="584"/>
      <c r="I166" s="723" t="s">
        <v>224</v>
      </c>
      <c r="J166" s="534"/>
      <c r="K166" s="338"/>
      <c r="L166" s="323"/>
      <c r="M166" s="323"/>
      <c r="N166" s="326"/>
      <c r="O166" s="323"/>
      <c r="P166" s="323"/>
      <c r="Q166" s="341"/>
      <c r="R166" s="334"/>
      <c r="S166" s="323"/>
    </row>
    <row r="167" spans="2:19" ht="24" thickBot="1">
      <c r="B167" s="700">
        <v>11</v>
      </c>
      <c r="C167" s="580" t="s">
        <v>64</v>
      </c>
      <c r="D167" s="581" t="s">
        <v>239</v>
      </c>
      <c r="E167" s="582" t="s">
        <v>33</v>
      </c>
      <c r="F167" s="861"/>
      <c r="G167" s="583" t="s">
        <v>237</v>
      </c>
      <c r="H167" s="584"/>
      <c r="I167" s="723" t="s">
        <v>225</v>
      </c>
      <c r="J167" s="534"/>
      <c r="K167" s="338"/>
      <c r="L167" s="331"/>
      <c r="M167" s="323"/>
      <c r="N167" s="323"/>
      <c r="O167" s="323"/>
      <c r="P167" s="323"/>
      <c r="Q167" s="341"/>
      <c r="R167" s="342"/>
      <c r="S167" s="323"/>
    </row>
    <row r="168" spans="2:19" ht="24" thickBot="1">
      <c r="B168" s="700">
        <v>14</v>
      </c>
      <c r="C168" s="580" t="s">
        <v>64</v>
      </c>
      <c r="D168" s="581" t="s">
        <v>237</v>
      </c>
      <c r="E168" s="582" t="s">
        <v>33</v>
      </c>
      <c r="F168" s="861"/>
      <c r="G168" s="583" t="s">
        <v>243</v>
      </c>
      <c r="H168" s="584"/>
      <c r="I168" s="723" t="s">
        <v>226</v>
      </c>
      <c r="J168" s="534"/>
      <c r="K168" s="338"/>
      <c r="L168" s="323"/>
      <c r="M168" s="323"/>
      <c r="N168" s="326"/>
      <c r="O168" s="323"/>
      <c r="P168" s="323"/>
      <c r="Q168" s="341"/>
      <c r="R168" s="334"/>
      <c r="S168" s="323"/>
    </row>
    <row r="169" spans="2:19" ht="24" thickBot="1">
      <c r="B169" s="700">
        <v>17</v>
      </c>
      <c r="C169" s="580" t="s">
        <v>64</v>
      </c>
      <c r="D169" s="581" t="s">
        <v>240</v>
      </c>
      <c r="E169" s="582" t="s">
        <v>33</v>
      </c>
      <c r="F169" s="861"/>
      <c r="G169" s="583" t="s">
        <v>237</v>
      </c>
      <c r="H169" s="584"/>
      <c r="I169" s="723" t="s">
        <v>227</v>
      </c>
      <c r="J169" s="534"/>
      <c r="K169" s="338"/>
      <c r="L169" s="323"/>
      <c r="M169" s="323"/>
      <c r="N169" s="326"/>
      <c r="O169" s="323"/>
      <c r="P169" s="323"/>
      <c r="Q169" s="341"/>
      <c r="R169" s="334"/>
      <c r="S169" s="323"/>
    </row>
    <row r="170" spans="2:19" ht="24" thickBot="1">
      <c r="B170" s="700">
        <v>23</v>
      </c>
      <c r="C170" s="580" t="s">
        <v>64</v>
      </c>
      <c r="D170" s="581" t="s">
        <v>237</v>
      </c>
      <c r="E170" s="582" t="s">
        <v>33</v>
      </c>
      <c r="F170" s="861"/>
      <c r="G170" s="583" t="s">
        <v>244</v>
      </c>
      <c r="H170" s="584"/>
      <c r="I170" s="723" t="s">
        <v>228</v>
      </c>
      <c r="J170" s="534"/>
      <c r="K170" s="338"/>
      <c r="L170" s="323"/>
      <c r="M170" s="323"/>
      <c r="N170" s="326"/>
      <c r="O170" s="323"/>
      <c r="P170" s="323"/>
      <c r="Q170" s="341"/>
      <c r="R170" s="334"/>
      <c r="S170" s="323"/>
    </row>
    <row r="171" spans="2:19" ht="24" thickBot="1">
      <c r="B171" s="700">
        <v>27</v>
      </c>
      <c r="C171" s="580" t="s">
        <v>64</v>
      </c>
      <c r="D171" s="581" t="s">
        <v>241</v>
      </c>
      <c r="E171" s="582" t="s">
        <v>33</v>
      </c>
      <c r="F171" s="861"/>
      <c r="G171" s="583" t="s">
        <v>237</v>
      </c>
      <c r="H171" s="584"/>
      <c r="I171" s="723" t="s">
        <v>229</v>
      </c>
      <c r="J171" s="534"/>
      <c r="K171" s="338"/>
      <c r="L171" s="323"/>
      <c r="M171" s="323"/>
      <c r="N171" s="326"/>
      <c r="O171" s="323"/>
      <c r="P171" s="323"/>
      <c r="Q171" s="341"/>
      <c r="R171" s="334"/>
      <c r="S171" s="323"/>
    </row>
    <row r="172" spans="2:19" ht="24" thickBot="1">
      <c r="B172" s="700">
        <v>32</v>
      </c>
      <c r="C172" s="580" t="s">
        <v>64</v>
      </c>
      <c r="D172" s="581" t="s">
        <v>242</v>
      </c>
      <c r="E172" s="582" t="s">
        <v>33</v>
      </c>
      <c r="F172" s="861"/>
      <c r="G172" s="583" t="s">
        <v>237</v>
      </c>
      <c r="H172" s="584"/>
      <c r="I172" s="723" t="s">
        <v>230</v>
      </c>
      <c r="J172" s="534"/>
      <c r="K172" s="338"/>
      <c r="L172" s="323"/>
      <c r="M172" s="323"/>
      <c r="N172" s="326"/>
      <c r="O172" s="323"/>
      <c r="P172" s="323"/>
      <c r="Q172" s="341"/>
      <c r="R172" s="334"/>
      <c r="S172" s="323"/>
    </row>
    <row r="173" spans="2:19" ht="24" thickBot="1">
      <c r="B173" s="700">
        <v>36</v>
      </c>
      <c r="C173" s="580" t="s">
        <v>64</v>
      </c>
      <c r="D173" s="581" t="s">
        <v>237</v>
      </c>
      <c r="E173" s="582" t="s">
        <v>33</v>
      </c>
      <c r="F173" s="861"/>
      <c r="G173" s="583" t="s">
        <v>238</v>
      </c>
      <c r="H173" s="584"/>
      <c r="I173" s="723" t="s">
        <v>231</v>
      </c>
      <c r="J173" s="534"/>
      <c r="K173" s="338"/>
      <c r="L173" s="323"/>
      <c r="M173" s="323"/>
      <c r="N173" s="326"/>
      <c r="O173" s="323"/>
      <c r="P173" s="323"/>
      <c r="Q173" s="341"/>
      <c r="R173" s="334"/>
      <c r="S173" s="323"/>
    </row>
    <row r="174" spans="2:19" ht="24" thickBot="1">
      <c r="B174" s="700">
        <v>39</v>
      </c>
      <c r="C174" s="580" t="s">
        <v>64</v>
      </c>
      <c r="D174" s="581" t="s">
        <v>237</v>
      </c>
      <c r="E174" s="582" t="s">
        <v>33</v>
      </c>
      <c r="F174" s="861"/>
      <c r="G174" s="583" t="s">
        <v>239</v>
      </c>
      <c r="H174" s="584"/>
      <c r="I174" s="723" t="s">
        <v>232</v>
      </c>
      <c r="J174" s="534"/>
      <c r="K174" s="338"/>
      <c r="L174" s="323"/>
      <c r="M174" s="323"/>
      <c r="N174" s="326"/>
      <c r="O174" s="323"/>
      <c r="P174" s="323"/>
      <c r="Q174" s="341"/>
      <c r="R174" s="334"/>
      <c r="S174" s="323"/>
    </row>
    <row r="175" spans="2:19" ht="24" thickBot="1">
      <c r="B175" s="700">
        <v>42</v>
      </c>
      <c r="C175" s="580" t="s">
        <v>64</v>
      </c>
      <c r="D175" s="581" t="s">
        <v>243</v>
      </c>
      <c r="E175" s="582" t="s">
        <v>33</v>
      </c>
      <c r="F175" s="861"/>
      <c r="G175" s="583" t="s">
        <v>237</v>
      </c>
      <c r="H175" s="584"/>
      <c r="I175" s="723" t="s">
        <v>233</v>
      </c>
      <c r="J175" s="534"/>
      <c r="K175" s="338"/>
      <c r="L175" s="323"/>
      <c r="M175" s="323"/>
      <c r="N175" s="326"/>
      <c r="O175" s="323"/>
      <c r="P175" s="323"/>
      <c r="Q175" s="341"/>
      <c r="R175" s="334"/>
      <c r="S175" s="323"/>
    </row>
    <row r="176" spans="2:19" ht="24" thickBot="1">
      <c r="B176" s="700">
        <v>45</v>
      </c>
      <c r="C176" s="580" t="s">
        <v>64</v>
      </c>
      <c r="D176" s="581" t="s">
        <v>237</v>
      </c>
      <c r="E176" s="582" t="s">
        <v>33</v>
      </c>
      <c r="F176" s="861"/>
      <c r="G176" s="583" t="s">
        <v>240</v>
      </c>
      <c r="H176" s="584"/>
      <c r="I176" s="723" t="s">
        <v>234</v>
      </c>
      <c r="J176" s="534"/>
      <c r="K176" s="338"/>
      <c r="L176" s="323"/>
      <c r="M176" s="323"/>
      <c r="N176" s="326"/>
      <c r="O176" s="323"/>
      <c r="P176" s="323"/>
      <c r="Q176" s="341"/>
      <c r="R176" s="334"/>
      <c r="S176" s="323"/>
    </row>
    <row r="177" spans="2:19" ht="24" customHeight="1" thickBot="1">
      <c r="B177" s="700">
        <v>51</v>
      </c>
      <c r="C177" s="580" t="s">
        <v>64</v>
      </c>
      <c r="D177" s="581" t="s">
        <v>244</v>
      </c>
      <c r="E177" s="582" t="s">
        <v>33</v>
      </c>
      <c r="F177" s="861"/>
      <c r="G177" s="583" t="s">
        <v>237</v>
      </c>
      <c r="H177" s="584"/>
      <c r="I177" s="723" t="s">
        <v>235</v>
      </c>
      <c r="J177" s="534"/>
      <c r="K177" s="338"/>
      <c r="L177" s="323"/>
      <c r="M177" s="323"/>
      <c r="N177" s="326"/>
      <c r="O177" s="323"/>
      <c r="P177" s="323"/>
      <c r="Q177" s="341"/>
      <c r="R177" s="334"/>
      <c r="S177" s="323"/>
    </row>
    <row r="178" spans="2:19" ht="25.5" customHeight="1" thickBot="1">
      <c r="B178" s="700">
        <v>55</v>
      </c>
      <c r="C178" s="580" t="s">
        <v>64</v>
      </c>
      <c r="D178" s="734" t="s">
        <v>237</v>
      </c>
      <c r="E178" s="564" t="s">
        <v>33</v>
      </c>
      <c r="F178" s="862"/>
      <c r="G178" s="585" t="s">
        <v>241</v>
      </c>
      <c r="H178" s="566"/>
      <c r="I178" s="723" t="s">
        <v>236</v>
      </c>
      <c r="J178" s="534"/>
      <c r="K178" s="338"/>
      <c r="L178" s="323"/>
      <c r="M178" s="323"/>
      <c r="N178" s="326"/>
      <c r="O178" s="323"/>
      <c r="P178" s="323"/>
      <c r="Q178" s="341"/>
      <c r="R178" s="334"/>
      <c r="S178" s="323"/>
    </row>
    <row r="179" spans="2:19" ht="24" thickBot="1">
      <c r="B179" s="735">
        <v>237</v>
      </c>
      <c r="C179" s="589" t="s">
        <v>197</v>
      </c>
      <c r="D179" s="589" t="s">
        <v>214</v>
      </c>
      <c r="E179" s="586" t="s">
        <v>85</v>
      </c>
      <c r="F179" s="852" t="s">
        <v>29</v>
      </c>
      <c r="G179" s="589" t="s">
        <v>199</v>
      </c>
      <c r="H179" s="587"/>
      <c r="I179" s="755">
        <v>40442</v>
      </c>
      <c r="K179" s="339"/>
      <c r="L179" s="323"/>
      <c r="M179" s="323"/>
      <c r="N179" s="326"/>
      <c r="O179" s="323"/>
      <c r="P179" s="323"/>
      <c r="Q179" s="341"/>
      <c r="R179" s="334"/>
      <c r="S179" s="323"/>
    </row>
    <row r="180" spans="2:19" ht="24" thickBot="1">
      <c r="B180" s="735">
        <v>239</v>
      </c>
      <c r="C180" s="589" t="s">
        <v>197</v>
      </c>
      <c r="D180" s="589" t="s">
        <v>196</v>
      </c>
      <c r="E180" s="588" t="s">
        <v>85</v>
      </c>
      <c r="F180" s="853"/>
      <c r="G180" s="589" t="s">
        <v>214</v>
      </c>
      <c r="H180" s="590"/>
      <c r="I180" s="755">
        <v>40456</v>
      </c>
      <c r="K180" s="339"/>
      <c r="L180" s="323"/>
      <c r="M180" s="323"/>
      <c r="N180" s="326"/>
      <c r="O180" s="323"/>
      <c r="P180" s="323"/>
      <c r="Q180" s="341"/>
      <c r="R180" s="334"/>
      <c r="S180" s="323"/>
    </row>
    <row r="181" spans="2:19" ht="24" thickBot="1">
      <c r="B181" s="735">
        <v>244</v>
      </c>
      <c r="C181" s="589" t="s">
        <v>197</v>
      </c>
      <c r="D181" s="589" t="s">
        <v>208</v>
      </c>
      <c r="E181" s="588" t="s">
        <v>85</v>
      </c>
      <c r="F181" s="853"/>
      <c r="G181" s="589" t="s">
        <v>214</v>
      </c>
      <c r="H181" s="590"/>
      <c r="I181" s="755">
        <v>40505</v>
      </c>
      <c r="K181" s="339"/>
      <c r="L181" s="323"/>
      <c r="M181" s="323"/>
      <c r="N181" s="326"/>
      <c r="O181" s="323"/>
      <c r="P181" s="323"/>
      <c r="Q181" s="341"/>
      <c r="R181" s="334"/>
      <c r="S181" s="323"/>
    </row>
    <row r="182" spans="2:19" ht="24" thickBot="1">
      <c r="B182" s="735">
        <v>246</v>
      </c>
      <c r="C182" s="589" t="s">
        <v>197</v>
      </c>
      <c r="D182" s="589" t="s">
        <v>214</v>
      </c>
      <c r="E182" s="588" t="s">
        <v>85</v>
      </c>
      <c r="F182" s="853"/>
      <c r="G182" s="589" t="s">
        <v>215</v>
      </c>
      <c r="H182" s="590"/>
      <c r="I182" s="755">
        <v>40526</v>
      </c>
      <c r="K182" s="339"/>
      <c r="L182" s="323"/>
      <c r="M182" s="323"/>
      <c r="N182" s="326"/>
      <c r="O182" s="323"/>
      <c r="P182" s="323"/>
      <c r="Q182" s="341"/>
      <c r="R182" s="334"/>
      <c r="S182" s="323"/>
    </row>
    <row r="183" spans="2:19" ht="24" thickBot="1">
      <c r="B183" s="735">
        <v>247</v>
      </c>
      <c r="C183" s="589" t="s">
        <v>197</v>
      </c>
      <c r="D183" s="589" t="s">
        <v>199</v>
      </c>
      <c r="E183" s="588" t="s">
        <v>85</v>
      </c>
      <c r="F183" s="853"/>
      <c r="G183" s="589" t="s">
        <v>214</v>
      </c>
      <c r="H183" s="590"/>
      <c r="I183" s="755">
        <v>40561</v>
      </c>
      <c r="K183" s="339"/>
      <c r="L183" s="323"/>
      <c r="M183" s="323"/>
      <c r="N183" s="326"/>
      <c r="O183" s="323"/>
      <c r="P183" s="323"/>
      <c r="Q183" s="341"/>
      <c r="R183" s="334"/>
      <c r="S183" s="323"/>
    </row>
    <row r="184" spans="2:19" ht="24" thickBot="1">
      <c r="B184" s="735">
        <v>249</v>
      </c>
      <c r="C184" s="589" t="s">
        <v>197</v>
      </c>
      <c r="D184" s="589" t="s">
        <v>214</v>
      </c>
      <c r="E184" s="588" t="s">
        <v>85</v>
      </c>
      <c r="F184" s="853"/>
      <c r="G184" s="589" t="s">
        <v>196</v>
      </c>
      <c r="H184" s="590"/>
      <c r="I184" s="755">
        <v>40582</v>
      </c>
      <c r="K184" s="339"/>
      <c r="L184" s="323"/>
      <c r="M184" s="323"/>
      <c r="N184" s="326"/>
      <c r="O184" s="323"/>
      <c r="P184" s="323"/>
      <c r="Q184" s="341"/>
      <c r="R184" s="334"/>
      <c r="S184" s="323"/>
    </row>
    <row r="185" spans="2:19" ht="24" thickBot="1">
      <c r="B185" s="735">
        <v>254</v>
      </c>
      <c r="C185" s="589" t="s">
        <v>197</v>
      </c>
      <c r="D185" s="589" t="s">
        <v>214</v>
      </c>
      <c r="E185" s="588" t="s">
        <v>85</v>
      </c>
      <c r="F185" s="853"/>
      <c r="G185" s="589" t="s">
        <v>208</v>
      </c>
      <c r="H185" s="590"/>
      <c r="I185" s="755">
        <v>40617</v>
      </c>
      <c r="K185" s="339"/>
      <c r="L185" s="323"/>
      <c r="M185" s="323"/>
      <c r="N185" s="326"/>
      <c r="O185" s="323"/>
      <c r="P185" s="323"/>
      <c r="Q185" s="341"/>
      <c r="R185" s="334"/>
      <c r="S185" s="323"/>
    </row>
    <row r="186" spans="2:19" ht="24.75" customHeight="1" thickBot="1">
      <c r="B186" s="756">
        <v>256</v>
      </c>
      <c r="C186" s="757" t="s">
        <v>197</v>
      </c>
      <c r="D186" s="757" t="s">
        <v>215</v>
      </c>
      <c r="E186" s="591" t="s">
        <v>85</v>
      </c>
      <c r="F186" s="854"/>
      <c r="G186" s="757" t="s">
        <v>214</v>
      </c>
      <c r="H186" s="758"/>
      <c r="I186" s="759">
        <v>40645</v>
      </c>
      <c r="K186" s="339"/>
      <c r="L186" s="323"/>
      <c r="M186" s="323"/>
      <c r="N186" s="326"/>
      <c r="O186" s="323"/>
      <c r="P186" s="323"/>
      <c r="Q186" s="341"/>
      <c r="R186" s="334"/>
      <c r="S186" s="323"/>
    </row>
    <row r="187" spans="2:19" ht="19.5" customHeight="1">
      <c r="B187" s="760">
        <v>288</v>
      </c>
      <c r="C187" s="761" t="s">
        <v>245</v>
      </c>
      <c r="D187" s="761" t="s">
        <v>259</v>
      </c>
      <c r="E187" s="762"/>
      <c r="F187" s="852" t="s">
        <v>29</v>
      </c>
      <c r="G187" s="761" t="s">
        <v>260</v>
      </c>
      <c r="H187" s="765"/>
      <c r="I187" s="766">
        <v>40482</v>
      </c>
      <c r="K187" s="339"/>
      <c r="L187" s="323"/>
      <c r="M187" s="323"/>
      <c r="N187" s="326"/>
      <c r="O187" s="323"/>
      <c r="P187" s="323"/>
      <c r="Q187" s="341"/>
      <c r="R187" s="334"/>
      <c r="S187" s="323"/>
    </row>
    <row r="188" spans="2:19" ht="26.25" customHeight="1">
      <c r="B188" s="763">
        <v>295</v>
      </c>
      <c r="C188" s="764" t="s">
        <v>245</v>
      </c>
      <c r="D188" s="764" t="s">
        <v>255</v>
      </c>
      <c r="E188" s="762"/>
      <c r="F188" s="853"/>
      <c r="G188" s="764" t="s">
        <v>286</v>
      </c>
      <c r="H188" s="767"/>
      <c r="I188" s="768">
        <v>40547</v>
      </c>
      <c r="K188" s="339"/>
      <c r="L188" s="323"/>
      <c r="M188" s="323"/>
      <c r="N188" s="326"/>
      <c r="O188" s="323"/>
      <c r="P188" s="323"/>
      <c r="Q188" s="341"/>
      <c r="R188" s="334"/>
      <c r="S188" s="323"/>
    </row>
    <row r="189" spans="2:19" ht="23.25" customHeight="1">
      <c r="B189" s="763"/>
      <c r="C189" s="764" t="s">
        <v>245</v>
      </c>
      <c r="D189" s="764"/>
      <c r="E189" s="762"/>
      <c r="F189" s="853"/>
      <c r="G189" s="764"/>
      <c r="H189" s="767"/>
      <c r="I189" s="768"/>
      <c r="K189" s="339"/>
      <c r="L189" s="323"/>
      <c r="M189" s="323"/>
      <c r="N189" s="326"/>
      <c r="O189" s="323"/>
      <c r="P189" s="323"/>
      <c r="Q189" s="341"/>
      <c r="R189" s="334"/>
      <c r="S189" s="323"/>
    </row>
    <row r="190" spans="2:19" ht="25.5" customHeight="1">
      <c r="B190" s="763"/>
      <c r="C190" s="764" t="s">
        <v>245</v>
      </c>
      <c r="D190" s="764"/>
      <c r="E190" s="762"/>
      <c r="F190" s="853"/>
      <c r="G190" s="764"/>
      <c r="H190" s="767"/>
      <c r="I190" s="768"/>
      <c r="K190" s="339"/>
      <c r="L190" s="323"/>
      <c r="M190" s="323"/>
      <c r="N190" s="326"/>
      <c r="O190" s="323"/>
      <c r="P190" s="323"/>
      <c r="Q190" s="341"/>
      <c r="R190" s="334"/>
      <c r="S190" s="323"/>
    </row>
    <row r="191" spans="2:19" ht="23.25" customHeight="1">
      <c r="B191" s="763"/>
      <c r="C191" s="764" t="s">
        <v>245</v>
      </c>
      <c r="D191" s="764"/>
      <c r="E191" s="762"/>
      <c r="F191" s="853"/>
      <c r="G191" s="764"/>
      <c r="H191" s="767"/>
      <c r="I191" s="768"/>
      <c r="K191" s="339"/>
      <c r="L191" s="323"/>
      <c r="M191" s="323"/>
      <c r="N191" s="326"/>
      <c r="O191" s="323"/>
      <c r="P191" s="323"/>
      <c r="Q191" s="341"/>
      <c r="R191" s="334"/>
      <c r="S191" s="323"/>
    </row>
    <row r="192" spans="2:19" ht="22.5" customHeight="1" thickBot="1">
      <c r="B192" s="763"/>
      <c r="C192" s="764" t="s">
        <v>245</v>
      </c>
      <c r="D192" s="764"/>
      <c r="E192" s="762"/>
      <c r="F192" s="854"/>
      <c r="G192" s="764"/>
      <c r="H192" s="767"/>
      <c r="I192" s="768"/>
      <c r="K192" s="339"/>
      <c r="L192" s="323"/>
      <c r="M192" s="323"/>
      <c r="N192" s="326"/>
      <c r="O192" s="323"/>
      <c r="P192" s="323"/>
      <c r="Q192" s="341"/>
      <c r="R192" s="334"/>
      <c r="S192" s="323"/>
    </row>
    <row r="193" spans="1:19" ht="27.75" customHeight="1" hidden="1" thickBot="1">
      <c r="A193" s="430">
        <f aca="true" t="shared" si="1" ref="A193:A198">B193</f>
        <v>0</v>
      </c>
      <c r="B193" s="702"/>
      <c r="C193" s="592" t="s">
        <v>127</v>
      </c>
      <c r="D193" s="752"/>
      <c r="E193" s="593" t="s">
        <v>85</v>
      </c>
      <c r="F193" s="849" t="s">
        <v>127</v>
      </c>
      <c r="G193" s="753"/>
      <c r="H193" s="594"/>
      <c r="I193" s="754"/>
      <c r="K193" s="530"/>
      <c r="L193" s="323"/>
      <c r="M193" s="323"/>
      <c r="N193" s="326"/>
      <c r="O193" s="323"/>
      <c r="P193" s="323"/>
      <c r="Q193" s="341"/>
      <c r="R193" s="334"/>
      <c r="S193" s="323"/>
    </row>
    <row r="194" spans="1:19" ht="20.25" customHeight="1" hidden="1" thickBot="1">
      <c r="A194" s="430">
        <f t="shared" si="1"/>
        <v>0</v>
      </c>
      <c r="B194" s="702"/>
      <c r="C194" s="592" t="s">
        <v>127</v>
      </c>
      <c r="D194" s="595"/>
      <c r="E194" s="596" t="s">
        <v>85</v>
      </c>
      <c r="F194" s="850"/>
      <c r="G194" s="597"/>
      <c r="H194" s="594"/>
      <c r="I194" s="644"/>
      <c r="K194" s="530"/>
      <c r="L194" s="323"/>
      <c r="M194" s="323"/>
      <c r="N194" s="326"/>
      <c r="O194" s="323"/>
      <c r="P194" s="323"/>
      <c r="Q194" s="341"/>
      <c r="R194" s="334"/>
      <c r="S194" s="323"/>
    </row>
    <row r="195" spans="1:19" ht="18.75" customHeight="1" hidden="1" thickBot="1">
      <c r="A195" s="430">
        <f t="shared" si="1"/>
        <v>0</v>
      </c>
      <c r="B195" s="702"/>
      <c r="C195" s="592" t="s">
        <v>127</v>
      </c>
      <c r="D195" s="595"/>
      <c r="E195" s="596" t="s">
        <v>85</v>
      </c>
      <c r="F195" s="850"/>
      <c r="G195" s="597"/>
      <c r="H195" s="594"/>
      <c r="I195" s="644"/>
      <c r="K195" s="530"/>
      <c r="L195" s="323"/>
      <c r="M195" s="323"/>
      <c r="N195" s="326"/>
      <c r="O195" s="323"/>
      <c r="P195" s="323"/>
      <c r="Q195" s="341"/>
      <c r="R195" s="334"/>
      <c r="S195" s="323"/>
    </row>
    <row r="196" spans="1:19" ht="21" customHeight="1" hidden="1" thickBot="1">
      <c r="A196" s="430">
        <f t="shared" si="1"/>
        <v>0</v>
      </c>
      <c r="B196" s="702"/>
      <c r="C196" s="592" t="s">
        <v>127</v>
      </c>
      <c r="D196" s="595"/>
      <c r="E196" s="596" t="s">
        <v>85</v>
      </c>
      <c r="F196" s="850"/>
      <c r="G196" s="597"/>
      <c r="H196" s="594"/>
      <c r="I196" s="644"/>
      <c r="K196" s="530"/>
      <c r="L196" s="323"/>
      <c r="M196" s="323"/>
      <c r="N196" s="323"/>
      <c r="O196" s="323"/>
      <c r="P196" s="323"/>
      <c r="Q196" s="341"/>
      <c r="R196" s="342"/>
      <c r="S196" s="323"/>
    </row>
    <row r="197" spans="1:19" ht="23.25" customHeight="1" hidden="1" thickBot="1">
      <c r="A197" s="430">
        <f t="shared" si="1"/>
        <v>0</v>
      </c>
      <c r="B197" s="702"/>
      <c r="C197" s="592" t="s">
        <v>127</v>
      </c>
      <c r="D197" s="595"/>
      <c r="E197" s="596" t="s">
        <v>85</v>
      </c>
      <c r="F197" s="850"/>
      <c r="G197" s="597"/>
      <c r="H197" s="594"/>
      <c r="I197" s="644"/>
      <c r="K197" s="530"/>
      <c r="L197" s="323"/>
      <c r="M197" s="323"/>
      <c r="N197" s="323"/>
      <c r="O197" s="323"/>
      <c r="P197" s="323"/>
      <c r="Q197" s="341"/>
      <c r="R197" s="342"/>
      <c r="S197" s="323"/>
    </row>
    <row r="198" spans="1:19" ht="21" customHeight="1" hidden="1" thickBot="1">
      <c r="A198" s="430">
        <f t="shared" si="1"/>
        <v>0</v>
      </c>
      <c r="B198" s="703"/>
      <c r="C198" s="645" t="s">
        <v>127</v>
      </c>
      <c r="D198" s="598"/>
      <c r="E198" s="599" t="s">
        <v>85</v>
      </c>
      <c r="F198" s="851"/>
      <c r="G198" s="600"/>
      <c r="H198" s="646"/>
      <c r="I198" s="644"/>
      <c r="K198" s="530"/>
      <c r="L198" s="323"/>
      <c r="M198" s="323"/>
      <c r="N198" s="323"/>
      <c r="O198" s="323"/>
      <c r="P198" s="323"/>
      <c r="Q198" s="341"/>
      <c r="R198" s="342"/>
      <c r="S198" s="323"/>
    </row>
    <row r="199" spans="2:19" ht="20.25">
      <c r="B199" s="338"/>
      <c r="C199" s="601"/>
      <c r="D199" s="602"/>
      <c r="E199" s="323"/>
      <c r="F199" s="323"/>
      <c r="G199" s="601"/>
      <c r="H199" s="341"/>
      <c r="I199" s="603"/>
      <c r="K199" s="340"/>
      <c r="L199" s="323"/>
      <c r="M199" s="323"/>
      <c r="N199" s="323"/>
      <c r="O199" s="323"/>
      <c r="P199" s="323"/>
      <c r="Q199" s="341"/>
      <c r="R199" s="342"/>
      <c r="S199" s="323"/>
    </row>
    <row r="200" spans="2:19" ht="20.25">
      <c r="B200" s="338"/>
      <c r="C200" s="604"/>
      <c r="D200" s="605"/>
      <c r="E200" s="424"/>
      <c r="F200" s="424"/>
      <c r="G200" s="606"/>
      <c r="H200" s="607"/>
      <c r="K200" s="340"/>
      <c r="L200" s="323"/>
      <c r="M200" s="323"/>
      <c r="N200" s="323"/>
      <c r="O200" s="323"/>
      <c r="P200" s="323"/>
      <c r="Q200" s="341"/>
      <c r="R200" s="342"/>
      <c r="S200" s="323"/>
    </row>
    <row r="201" spans="11:19" ht="20.25">
      <c r="K201" s="340"/>
      <c r="L201" s="323"/>
      <c r="M201" s="323"/>
      <c r="N201" s="323"/>
      <c r="O201" s="323"/>
      <c r="P201" s="323"/>
      <c r="Q201" s="341"/>
      <c r="R201" s="342"/>
      <c r="S201" s="323"/>
    </row>
    <row r="202" spans="11:19" ht="20.25">
      <c r="K202" s="340"/>
      <c r="L202" s="323"/>
      <c r="M202" s="323"/>
      <c r="N202" s="323"/>
      <c r="O202" s="323"/>
      <c r="P202" s="323"/>
      <c r="Q202" s="341"/>
      <c r="R202" s="342"/>
      <c r="S202" s="323"/>
    </row>
    <row r="203" spans="11:19" ht="20.25">
      <c r="K203" s="340"/>
      <c r="L203" s="323"/>
      <c r="M203" s="323"/>
      <c r="N203" s="323"/>
      <c r="O203" s="323"/>
      <c r="P203" s="323"/>
      <c r="Q203" s="341"/>
      <c r="R203" s="342"/>
      <c r="S203" s="323"/>
    </row>
    <row r="204" spans="11:19" ht="20.25">
      <c r="K204" s="340"/>
      <c r="L204" s="323"/>
      <c r="M204" s="323"/>
      <c r="N204" s="323"/>
      <c r="O204" s="323"/>
      <c r="P204" s="323"/>
      <c r="Q204" s="341"/>
      <c r="R204" s="342"/>
      <c r="S204" s="323"/>
    </row>
    <row r="205" spans="11:19" ht="20.25">
      <c r="K205" s="340"/>
      <c r="L205" s="323"/>
      <c r="M205" s="323"/>
      <c r="N205" s="323"/>
      <c r="O205" s="323"/>
      <c r="P205" s="323"/>
      <c r="Q205" s="341"/>
      <c r="R205" s="342"/>
      <c r="S205" s="323"/>
    </row>
    <row r="206" spans="11:19" ht="20.25">
      <c r="K206" s="340"/>
      <c r="L206" s="323"/>
      <c r="M206" s="323"/>
      <c r="N206" s="323"/>
      <c r="O206" s="323"/>
      <c r="P206" s="323"/>
      <c r="Q206" s="341"/>
      <c r="R206" s="342"/>
      <c r="S206" s="323"/>
    </row>
    <row r="207" spans="11:19" ht="20.25">
      <c r="K207" s="340"/>
      <c r="L207" s="323"/>
      <c r="M207" s="323"/>
      <c r="N207" s="323"/>
      <c r="O207" s="323"/>
      <c r="P207" s="323"/>
      <c r="Q207" s="341"/>
      <c r="R207" s="342"/>
      <c r="S207" s="323"/>
    </row>
    <row r="208" spans="11:19" ht="20.25">
      <c r="K208" s="338"/>
      <c r="L208" s="323"/>
      <c r="M208" s="323"/>
      <c r="N208" s="323"/>
      <c r="O208" s="323"/>
      <c r="P208" s="323"/>
      <c r="Q208" s="341"/>
      <c r="R208" s="342"/>
      <c r="S208" s="323"/>
    </row>
    <row r="209" spans="11:19" ht="20.25">
      <c r="K209" s="338"/>
      <c r="L209" s="323"/>
      <c r="M209" s="323"/>
      <c r="N209" s="323"/>
      <c r="O209" s="323"/>
      <c r="P209" s="323"/>
      <c r="Q209" s="341"/>
      <c r="R209" s="342"/>
      <c r="S209" s="323"/>
    </row>
  </sheetData>
  <sheetProtection password="E128" sheet="1" objects="1" scenarios="1"/>
  <mergeCells count="8">
    <mergeCell ref="F193:F198"/>
    <mergeCell ref="F179:F186"/>
    <mergeCell ref="F2:F27"/>
    <mergeCell ref="F97:F156"/>
    <mergeCell ref="F165:F178"/>
    <mergeCell ref="F28:F81"/>
    <mergeCell ref="F82:F96"/>
    <mergeCell ref="F187:F19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1"/>
    <pageSetUpPr fitToPage="1"/>
  </sheetPr>
  <dimension ref="A1:AP67"/>
  <sheetViews>
    <sheetView showGridLines="0" showRowColHeaders="0" zoomScale="80" zoomScaleNormal="80" workbookViewId="0" topLeftCell="Y1">
      <selection activeCell="AE20" sqref="AE20"/>
    </sheetView>
  </sheetViews>
  <sheetFormatPr defaultColWidth="11.421875" defaultRowHeight="12.75"/>
  <cols>
    <col min="1" max="1" width="18.28125" style="14" customWidth="1"/>
    <col min="2" max="2" width="8.140625" style="14" customWidth="1"/>
    <col min="3" max="3" width="5.140625" style="14" customWidth="1"/>
    <col min="4" max="4" width="9.57421875" style="14" customWidth="1"/>
    <col min="5" max="5" width="12.421875" style="14" customWidth="1"/>
    <col min="6" max="6" width="9.8515625" style="14" customWidth="1"/>
    <col min="7" max="7" width="2.8515625" style="14" customWidth="1"/>
    <col min="8" max="8" width="9.7109375" style="14" customWidth="1"/>
    <col min="9" max="9" width="4.28125" style="14" customWidth="1"/>
    <col min="10" max="10" width="1.8515625" style="14" customWidth="1"/>
    <col min="11" max="11" width="4.8515625" style="14" customWidth="1"/>
    <col min="12" max="12" width="14.28125" style="14" customWidth="1"/>
    <col min="13" max="13" width="18.140625" style="14" customWidth="1"/>
    <col min="14" max="14" width="3.57421875" style="14" customWidth="1"/>
    <col min="15" max="15" width="9.28125" style="14" customWidth="1"/>
    <col min="16" max="16" width="11.28125" style="14" customWidth="1"/>
    <col min="17" max="17" width="12.8515625" style="14" customWidth="1"/>
    <col min="18" max="18" width="9.421875" style="14" customWidth="1"/>
    <col min="19" max="19" width="9.28125" style="14" customWidth="1"/>
    <col min="20" max="20" width="30.421875" style="14" customWidth="1"/>
    <col min="21" max="24" width="20.421875" style="14" customWidth="1"/>
    <col min="25" max="25" width="27.140625" style="14" customWidth="1"/>
    <col min="26" max="26" width="6.7109375" style="14" hidden="1" customWidth="1"/>
    <col min="27" max="27" width="18.140625" style="14" customWidth="1"/>
    <col min="28" max="29" width="11.421875" style="14" hidden="1" customWidth="1"/>
    <col min="30" max="30" width="17.8515625" style="14" customWidth="1"/>
    <col min="31" max="31" width="28.00390625" style="14" customWidth="1"/>
    <col min="32" max="32" width="11.00390625" style="14" customWidth="1"/>
    <col min="33" max="33" width="10.421875" style="14" customWidth="1"/>
    <col min="34" max="34" width="11.8515625" style="14" customWidth="1"/>
    <col min="35" max="35" width="14.28125" style="14" customWidth="1"/>
    <col min="36" max="36" width="32.140625" style="14" customWidth="1"/>
    <col min="37" max="37" width="10.28125" style="14" customWidth="1"/>
    <col min="38" max="38" width="10.421875" style="14" customWidth="1"/>
    <col min="39" max="39" width="9.8515625" style="14" customWidth="1"/>
    <col min="40" max="40" width="14.28125" style="14" customWidth="1"/>
    <col min="41" max="41" width="17.00390625" style="14" customWidth="1"/>
    <col min="42" max="42" width="23.8515625" style="14" customWidth="1"/>
    <col min="43" max="43" width="16.7109375" style="14" customWidth="1"/>
    <col min="44" max="44" width="22.421875" style="14" customWidth="1"/>
    <col min="45" max="16384" width="11.421875" style="14" customWidth="1"/>
  </cols>
  <sheetData>
    <row r="1" spans="1:42" ht="16.5" customHeight="1">
      <c r="A1" s="945" t="s">
        <v>5</v>
      </c>
      <c r="B1" s="946"/>
      <c r="C1" s="946"/>
      <c r="D1" s="946"/>
      <c r="E1" s="913" t="s">
        <v>8</v>
      </c>
      <c r="F1" s="880"/>
      <c r="G1" s="947" t="str">
        <f>AF15</f>
        <v>Oberliga</v>
      </c>
      <c r="H1" s="880"/>
      <c r="I1" s="880"/>
      <c r="J1" s="880"/>
      <c r="K1" s="880"/>
      <c r="L1" s="880"/>
      <c r="M1" s="880"/>
      <c r="N1" s="880"/>
      <c r="O1" s="913" t="s">
        <v>9</v>
      </c>
      <c r="P1" s="880"/>
      <c r="Q1" s="914">
        <f>Y14</f>
        <v>89</v>
      </c>
      <c r="R1" s="881"/>
      <c r="T1" s="77">
        <f>Q1</f>
        <v>89</v>
      </c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237"/>
      <c r="AO1" s="34"/>
      <c r="AP1" s="34"/>
    </row>
    <row r="2" spans="1:42" ht="16.5" customHeight="1">
      <c r="A2" s="934"/>
      <c r="B2" s="865"/>
      <c r="C2" s="865"/>
      <c r="D2" s="865"/>
      <c r="E2" s="883"/>
      <c r="F2" s="883"/>
      <c r="G2" s="915"/>
      <c r="H2" s="915"/>
      <c r="I2" s="915"/>
      <c r="J2" s="915"/>
      <c r="K2" s="915"/>
      <c r="L2" s="915"/>
      <c r="M2" s="915"/>
      <c r="N2" s="915"/>
      <c r="O2" s="883"/>
      <c r="P2" s="883"/>
      <c r="Q2" s="915"/>
      <c r="R2" s="916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34"/>
      <c r="AL2" s="34"/>
      <c r="AM2" s="34"/>
      <c r="AN2" s="34"/>
      <c r="AO2" s="34"/>
      <c r="AP2" s="34"/>
    </row>
    <row r="3" spans="1:42" ht="16.5" customHeight="1">
      <c r="A3" s="934"/>
      <c r="B3" s="865"/>
      <c r="C3" s="865"/>
      <c r="D3" s="865"/>
      <c r="E3" s="919" t="s">
        <v>10</v>
      </c>
      <c r="F3" s="919"/>
      <c r="G3" s="917" t="s">
        <v>29</v>
      </c>
      <c r="H3" s="918"/>
      <c r="I3" s="918"/>
      <c r="J3" s="918"/>
      <c r="K3" s="918"/>
      <c r="L3" s="918"/>
      <c r="M3" s="918"/>
      <c r="N3" s="918"/>
      <c r="O3" s="919" t="s">
        <v>11</v>
      </c>
      <c r="P3" s="919"/>
      <c r="Q3" s="920">
        <f>AD14</f>
        <v>40671</v>
      </c>
      <c r="R3" s="921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959" t="s">
        <v>60</v>
      </c>
      <c r="AL3" s="959"/>
      <c r="AM3" s="959"/>
      <c r="AN3" s="34"/>
      <c r="AO3" s="34"/>
      <c r="AP3" s="34"/>
    </row>
    <row r="4" spans="1:42" ht="16.5" customHeight="1">
      <c r="A4" s="934"/>
      <c r="B4" s="865"/>
      <c r="C4" s="865"/>
      <c r="D4" s="865"/>
      <c r="E4" s="919"/>
      <c r="F4" s="919"/>
      <c r="G4" s="915"/>
      <c r="H4" s="915"/>
      <c r="I4" s="915"/>
      <c r="J4" s="915"/>
      <c r="K4" s="915"/>
      <c r="L4" s="915"/>
      <c r="M4" s="915"/>
      <c r="N4" s="915"/>
      <c r="O4" s="919"/>
      <c r="P4" s="919"/>
      <c r="Q4" s="915"/>
      <c r="R4" s="916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959"/>
      <c r="AL4" s="959"/>
      <c r="AM4" s="959"/>
      <c r="AN4" s="34"/>
      <c r="AO4" s="34"/>
      <c r="AP4" s="34"/>
    </row>
    <row r="5" spans="1:42" ht="13.5" customHeight="1" thickBot="1">
      <c r="A5" s="935"/>
      <c r="B5" s="936"/>
      <c r="C5" s="936"/>
      <c r="D5" s="936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Y5" s="34"/>
      <c r="Z5" s="34"/>
      <c r="AA5" s="34"/>
      <c r="AB5" s="34"/>
      <c r="AC5" s="34"/>
      <c r="AD5" s="34"/>
      <c r="AE5" s="237"/>
      <c r="AF5" s="237"/>
      <c r="AG5" s="237"/>
      <c r="AH5" s="237"/>
      <c r="AI5" s="237"/>
      <c r="AJ5" s="237"/>
      <c r="AK5" s="34"/>
      <c r="AL5" s="34"/>
      <c r="AM5" s="34"/>
      <c r="AN5" s="34"/>
      <c r="AO5" s="34"/>
      <c r="AP5" s="34"/>
    </row>
    <row r="6" spans="1:42" ht="26.25">
      <c r="A6" s="218" t="s">
        <v>12</v>
      </c>
      <c r="B6" s="155"/>
      <c r="C6" s="233"/>
      <c r="D6" s="233"/>
      <c r="E6" s="233"/>
      <c r="F6" s="233"/>
      <c r="G6" s="234"/>
      <c r="H6" s="948" t="s">
        <v>13</v>
      </c>
      <c r="I6" s="880"/>
      <c r="J6" s="880"/>
      <c r="K6" s="880"/>
      <c r="L6" s="881"/>
      <c r="M6" s="219" t="s">
        <v>14</v>
      </c>
      <c r="N6" s="233"/>
      <c r="O6" s="233"/>
      <c r="P6" s="233"/>
      <c r="Q6" s="233"/>
      <c r="R6" s="234"/>
      <c r="Y6" s="40"/>
      <c r="Z6" s="40"/>
      <c r="AA6" s="40"/>
      <c r="AB6" s="40"/>
      <c r="AC6" s="40"/>
      <c r="AD6" s="40"/>
      <c r="AE6" s="40"/>
      <c r="AF6" s="40"/>
      <c r="AG6" s="43"/>
      <c r="AH6" s="40"/>
      <c r="AI6" s="435"/>
      <c r="AJ6" s="435"/>
      <c r="AK6" s="43"/>
      <c r="AL6" s="34"/>
      <c r="AM6" s="34"/>
      <c r="AN6" s="34"/>
      <c r="AO6" s="34"/>
      <c r="AP6" s="34"/>
    </row>
    <row r="7" spans="1:42" ht="18" customHeight="1">
      <c r="A7" s="942" t="str">
        <f>AE16</f>
        <v>Hilden I.</v>
      </c>
      <c r="B7" s="883"/>
      <c r="C7" s="883"/>
      <c r="D7" s="883"/>
      <c r="E7" s="883"/>
      <c r="F7" s="883"/>
      <c r="G7" s="884"/>
      <c r="H7" s="949">
        <f>IF(I20="","",IF(I20&lt;=3,0,IF(I20=4,1,IF(I20&gt;=5,2))))</f>
      </c>
      <c r="I7" s="883"/>
      <c r="J7" s="950" t="s">
        <v>15</v>
      </c>
      <c r="K7" s="957">
        <f>IF(K20="","",IF(K20&lt;=3,0,IF(K20=4,1,IF(K20&gt;=5,2))))</f>
      </c>
      <c r="L7" s="884"/>
      <c r="M7" s="942" t="str">
        <f>AJ16</f>
        <v>Barmen II.</v>
      </c>
      <c r="N7" s="883"/>
      <c r="O7" s="883"/>
      <c r="P7" s="883"/>
      <c r="Q7" s="883"/>
      <c r="R7" s="884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3"/>
      <c r="AL7" s="34"/>
      <c r="AM7" s="34"/>
      <c r="AN7" s="660"/>
      <c r="AO7" s="36"/>
      <c r="AP7" s="34"/>
    </row>
    <row r="8" spans="1:42" ht="21" customHeight="1" thickBot="1">
      <c r="A8" s="894"/>
      <c r="B8" s="886"/>
      <c r="C8" s="886"/>
      <c r="D8" s="886"/>
      <c r="E8" s="886"/>
      <c r="F8" s="886"/>
      <c r="G8" s="887"/>
      <c r="H8" s="894"/>
      <c r="I8" s="886"/>
      <c r="J8" s="886"/>
      <c r="K8" s="886"/>
      <c r="L8" s="887"/>
      <c r="M8" s="894"/>
      <c r="N8" s="886"/>
      <c r="O8" s="886"/>
      <c r="P8" s="886"/>
      <c r="Q8" s="886"/>
      <c r="R8" s="887"/>
      <c r="Y8" s="40"/>
      <c r="Z8" s="41"/>
      <c r="AA8" s="41"/>
      <c r="AB8" s="41"/>
      <c r="AC8" s="41"/>
      <c r="AD8" s="41"/>
      <c r="AE8" s="40"/>
      <c r="AF8" s="40"/>
      <c r="AG8" s="40"/>
      <c r="AH8" s="40"/>
      <c r="AI8" s="960"/>
      <c r="AJ8" s="960"/>
      <c r="AK8" s="960"/>
      <c r="AL8" s="44"/>
      <c r="AM8" s="44"/>
      <c r="AN8" s="34"/>
      <c r="AO8" s="34"/>
      <c r="AP8" s="34"/>
    </row>
    <row r="9" spans="1:42" ht="24.75" customHeight="1" thickBot="1">
      <c r="A9" s="954" t="s">
        <v>16</v>
      </c>
      <c r="B9" s="880"/>
      <c r="C9" s="944"/>
      <c r="D9" s="955" t="s">
        <v>6</v>
      </c>
      <c r="E9" s="958" t="s">
        <v>17</v>
      </c>
      <c r="F9" s="943" t="s">
        <v>19</v>
      </c>
      <c r="G9" s="944"/>
      <c r="H9" s="951" t="s">
        <v>18</v>
      </c>
      <c r="I9" s="948" t="s">
        <v>20</v>
      </c>
      <c r="J9" s="880"/>
      <c r="K9" s="881"/>
      <c r="L9" s="954" t="s">
        <v>16</v>
      </c>
      <c r="M9" s="880"/>
      <c r="N9" s="944"/>
      <c r="O9" s="955" t="s">
        <v>6</v>
      </c>
      <c r="P9" s="958" t="s">
        <v>17</v>
      </c>
      <c r="Q9" s="955" t="s">
        <v>19</v>
      </c>
      <c r="R9" s="951" t="s">
        <v>18</v>
      </c>
      <c r="Y9" s="42"/>
      <c r="Z9" s="42"/>
      <c r="AA9" s="78"/>
      <c r="AB9" s="42"/>
      <c r="AC9" s="42"/>
      <c r="AD9" s="42"/>
      <c r="AE9" s="34"/>
      <c r="AF9" s="34"/>
      <c r="AG9" s="34"/>
      <c r="AH9" s="34"/>
      <c r="AI9" s="960"/>
      <c r="AJ9" s="960"/>
      <c r="AK9" s="960"/>
      <c r="AL9" s="34"/>
      <c r="AM9" s="34"/>
      <c r="AN9" s="34"/>
      <c r="AO9" s="34"/>
      <c r="AP9" s="34"/>
    </row>
    <row r="10" spans="1:42" ht="24.75" customHeight="1">
      <c r="A10" s="892"/>
      <c r="B10" s="883"/>
      <c r="C10" s="893"/>
      <c r="D10" s="956"/>
      <c r="E10" s="956"/>
      <c r="F10" s="882"/>
      <c r="G10" s="893"/>
      <c r="H10" s="952"/>
      <c r="I10" s="892"/>
      <c r="J10" s="883"/>
      <c r="K10" s="884"/>
      <c r="L10" s="892"/>
      <c r="M10" s="883"/>
      <c r="N10" s="893"/>
      <c r="O10" s="956"/>
      <c r="P10" s="956"/>
      <c r="Q10" s="956"/>
      <c r="R10" s="952"/>
      <c r="Y10" s="42"/>
      <c r="Z10" s="42"/>
      <c r="AA10" s="42"/>
      <c r="AB10" s="42"/>
      <c r="AC10" s="42"/>
      <c r="AD10" s="42"/>
      <c r="AE10" s="970" t="s">
        <v>30</v>
      </c>
      <c r="AF10" s="971"/>
      <c r="AG10" s="971"/>
      <c r="AH10" s="971"/>
      <c r="AI10" s="971"/>
      <c r="AJ10" s="972"/>
      <c r="AK10" s="34"/>
      <c r="AL10" s="35"/>
      <c r="AM10" s="34"/>
      <c r="AN10" s="34"/>
      <c r="AO10" s="34"/>
      <c r="AP10" s="34"/>
    </row>
    <row r="11" spans="1:42" ht="24.75" customHeight="1" thickBot="1">
      <c r="A11" s="894"/>
      <c r="B11" s="886"/>
      <c r="C11" s="895"/>
      <c r="D11" s="912"/>
      <c r="E11" s="912"/>
      <c r="F11" s="885"/>
      <c r="G11" s="895"/>
      <c r="H11" s="953"/>
      <c r="I11" s="894"/>
      <c r="J11" s="886"/>
      <c r="K11" s="887"/>
      <c r="L11" s="894"/>
      <c r="M11" s="886"/>
      <c r="N11" s="895"/>
      <c r="O11" s="912"/>
      <c r="P11" s="912"/>
      <c r="Q11" s="912"/>
      <c r="R11" s="953"/>
      <c r="T11" s="72"/>
      <c r="Y11" s="42"/>
      <c r="Z11" s="42"/>
      <c r="AA11" s="42"/>
      <c r="AB11" s="42"/>
      <c r="AC11" s="42"/>
      <c r="AD11" s="42"/>
      <c r="AE11" s="973"/>
      <c r="AF11" s="974"/>
      <c r="AG11" s="974"/>
      <c r="AH11" s="974"/>
      <c r="AI11" s="974"/>
      <c r="AJ11" s="975"/>
      <c r="AK11" s="34"/>
      <c r="AL11" s="34"/>
      <c r="AM11" s="34"/>
      <c r="AN11" s="34"/>
      <c r="AO11" s="34"/>
      <c r="AP11" s="34"/>
    </row>
    <row r="12" spans="1:42" ht="24.75" customHeight="1" thickBot="1">
      <c r="A12" s="900">
        <f>AE20</f>
        <v>0</v>
      </c>
      <c r="B12" s="901"/>
      <c r="C12" s="902"/>
      <c r="D12" s="909">
        <f>AF20</f>
        <v>0</v>
      </c>
      <c r="E12" s="909">
        <f>AG20</f>
        <v>0</v>
      </c>
      <c r="F12" s="879">
        <f>IF(E12=0,"",TRUNC(D12/E12,3))</f>
      </c>
      <c r="G12" s="944"/>
      <c r="H12" s="875">
        <f>AH20</f>
        <v>0</v>
      </c>
      <c r="I12" s="904">
        <f>IF(O12=0,"",IF(D12&gt;O12,2,IF(D12=O12,1,IF(D12&lt;O12,0))))</f>
      </c>
      <c r="J12" s="903" t="s">
        <v>15</v>
      </c>
      <c r="K12" s="899">
        <f>IF(O12=0,"",IF(I12=2,0,IF(I12=1,1,IF(I12=0,2))))</f>
      </c>
      <c r="L12" s="900">
        <f>AJ20</f>
        <v>0</v>
      </c>
      <c r="M12" s="901"/>
      <c r="N12" s="902"/>
      <c r="O12" s="909">
        <f>AK20</f>
        <v>0</v>
      </c>
      <c r="P12" s="896">
        <f>IF(E12="","",SUM(E12))</f>
        <v>0</v>
      </c>
      <c r="Q12" s="911">
        <f>IF(P12=0,"",TRUNC(O12/P12,3))</f>
      </c>
      <c r="R12" s="877">
        <f>AM20</f>
        <v>0</v>
      </c>
      <c r="S12" s="4"/>
      <c r="T12" s="73"/>
      <c r="Y12" s="42"/>
      <c r="Z12" s="42"/>
      <c r="AA12" s="42"/>
      <c r="AB12" s="42"/>
      <c r="AC12" s="42"/>
      <c r="AD12" s="42"/>
      <c r="AE12" s="976"/>
      <c r="AF12" s="977"/>
      <c r="AG12" s="977"/>
      <c r="AH12" s="977"/>
      <c r="AI12" s="977"/>
      <c r="AJ12" s="978"/>
      <c r="AK12" s="34"/>
      <c r="AL12" s="34"/>
      <c r="AM12" s="34"/>
      <c r="AN12" s="34"/>
      <c r="AO12" s="34"/>
      <c r="AP12" s="34"/>
    </row>
    <row r="13" spans="1:42" ht="28.5" customHeight="1" thickBot="1">
      <c r="A13" s="905">
        <f>AE21</f>
        <v>0</v>
      </c>
      <c r="B13" s="901"/>
      <c r="C13" s="902"/>
      <c r="D13" s="910"/>
      <c r="E13" s="910"/>
      <c r="F13" s="885"/>
      <c r="G13" s="895"/>
      <c r="H13" s="876"/>
      <c r="I13" s="894"/>
      <c r="J13" s="886"/>
      <c r="K13" s="887"/>
      <c r="L13" s="905">
        <f>AJ21</f>
        <v>0</v>
      </c>
      <c r="M13" s="901"/>
      <c r="N13" s="902"/>
      <c r="O13" s="910"/>
      <c r="P13" s="898"/>
      <c r="Q13" s="912"/>
      <c r="R13" s="878"/>
      <c r="S13" s="4"/>
      <c r="T13" s="964" t="s">
        <v>59</v>
      </c>
      <c r="Y13" s="49" t="s">
        <v>34</v>
      </c>
      <c r="Z13" s="42"/>
      <c r="AA13" s="42"/>
      <c r="AB13" s="42"/>
      <c r="AC13" s="42"/>
      <c r="AD13" s="42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ht="24.75" customHeight="1" thickBot="1" thickTop="1">
      <c r="A14" s="900">
        <f aca="true" t="shared" si="0" ref="A14:A19">AE22</f>
        <v>0</v>
      </c>
      <c r="B14" s="901"/>
      <c r="C14" s="902"/>
      <c r="D14" s="909">
        <f>AF22</f>
        <v>0</v>
      </c>
      <c r="E14" s="909">
        <f>AG22</f>
        <v>0</v>
      </c>
      <c r="F14" s="879">
        <f>IF(E14=0,"",TRUNC(D14/E14,3))</f>
      </c>
      <c r="G14" s="944"/>
      <c r="H14" s="875">
        <f>AH22</f>
        <v>0</v>
      </c>
      <c r="I14" s="904">
        <f>IF(O14=0,"",IF(D14&gt;O14,2,IF(D14=O14,1,IF(D14&lt;O14,0))))</f>
      </c>
      <c r="J14" s="903" t="s">
        <v>15</v>
      </c>
      <c r="K14" s="899">
        <f>IF(O14=0,"",IF(I14=2,0,IF(I14=1,1,IF(I14=0,2))))</f>
      </c>
      <c r="L14" s="900">
        <f aca="true" t="shared" si="1" ref="L14:L19">AJ22</f>
        <v>0</v>
      </c>
      <c r="M14" s="901"/>
      <c r="N14" s="902"/>
      <c r="O14" s="909">
        <f>AK22</f>
        <v>0</v>
      </c>
      <c r="P14" s="896">
        <f>IF(E14="","",SUM(E14))</f>
        <v>0</v>
      </c>
      <c r="Q14" s="911">
        <f>IF(P14=0,"",TRUNC(O14/P14,3))</f>
      </c>
      <c r="R14" s="877">
        <f>AM22</f>
        <v>0</v>
      </c>
      <c r="S14" s="4"/>
      <c r="T14" s="964"/>
      <c r="Y14" s="961">
        <v>89</v>
      </c>
      <c r="Z14" s="34"/>
      <c r="AA14" s="34"/>
      <c r="AD14" s="47">
        <f>VLOOKUP($AD$16,Dreiband,8,FALSE)</f>
        <v>40671</v>
      </c>
      <c r="AE14" s="927"/>
      <c r="AF14" s="928"/>
      <c r="AG14" s="928"/>
      <c r="AH14" s="928"/>
      <c r="AI14" s="928"/>
      <c r="AJ14" s="929"/>
      <c r="AK14" s="19"/>
      <c r="AL14" s="20"/>
      <c r="AM14" s="21"/>
      <c r="AN14" s="34"/>
      <c r="AO14" s="34"/>
      <c r="AP14" s="34"/>
    </row>
    <row r="15" spans="1:42" ht="26.25" customHeight="1" thickBot="1">
      <c r="A15" s="905">
        <f t="shared" si="0"/>
        <v>0</v>
      </c>
      <c r="B15" s="901"/>
      <c r="C15" s="902"/>
      <c r="D15" s="910"/>
      <c r="E15" s="910"/>
      <c r="F15" s="885"/>
      <c r="G15" s="895"/>
      <c r="H15" s="876"/>
      <c r="I15" s="894"/>
      <c r="J15" s="886"/>
      <c r="K15" s="887"/>
      <c r="L15" s="905">
        <f t="shared" si="1"/>
        <v>0</v>
      </c>
      <c r="M15" s="901"/>
      <c r="N15" s="902"/>
      <c r="O15" s="910"/>
      <c r="P15" s="898"/>
      <c r="Q15" s="912"/>
      <c r="R15" s="878"/>
      <c r="T15" s="72"/>
      <c r="Y15" s="962"/>
      <c r="Z15" s="34"/>
      <c r="AA15" s="34"/>
      <c r="AD15" s="28" t="s">
        <v>26</v>
      </c>
      <c r="AE15" s="46" t="s">
        <v>1</v>
      </c>
      <c r="AF15" s="350" t="str">
        <f>VLOOKUP($AD$16,Dreiband,2,FALSE)</f>
        <v>Oberliga</v>
      </c>
      <c r="AG15" s="351"/>
      <c r="AH15" s="351"/>
      <c r="AI15" s="351" t="s">
        <v>29</v>
      </c>
      <c r="AJ15" s="29" t="s">
        <v>3</v>
      </c>
      <c r="AK15" s="24"/>
      <c r="AL15" s="22"/>
      <c r="AM15" s="25"/>
      <c r="AN15" s="34"/>
      <c r="AO15" s="34"/>
      <c r="AP15" s="34"/>
    </row>
    <row r="16" spans="1:42" ht="24.75" customHeight="1" thickBot="1">
      <c r="A16" s="900">
        <f t="shared" si="0"/>
        <v>0</v>
      </c>
      <c r="B16" s="901"/>
      <c r="C16" s="902"/>
      <c r="D16" s="909">
        <f>AF24</f>
        <v>0</v>
      </c>
      <c r="E16" s="909">
        <f>AG24</f>
        <v>0</v>
      </c>
      <c r="F16" s="879">
        <f>IF(E16=0,"",TRUNC(D16/E16,3))</f>
      </c>
      <c r="G16" s="944"/>
      <c r="H16" s="875">
        <f>AH24</f>
        <v>0</v>
      </c>
      <c r="I16" s="904">
        <f>IF(O16=0,"",IF(D16&gt;O16,2,IF(D16=O16,1,IF(D16&lt;O16,0))))</f>
      </c>
      <c r="J16" s="903" t="s">
        <v>15</v>
      </c>
      <c r="K16" s="899">
        <f>IF(O16=0,"",IF(I16=2,0,IF(I16=1,1,IF(I16=0,2))))</f>
      </c>
      <c r="L16" s="900">
        <f t="shared" si="1"/>
        <v>0</v>
      </c>
      <c r="M16" s="901"/>
      <c r="N16" s="902"/>
      <c r="O16" s="909">
        <f>AK24</f>
        <v>0</v>
      </c>
      <c r="P16" s="896">
        <f>IF(E16="","",SUM(E16))</f>
        <v>0</v>
      </c>
      <c r="Q16" s="911">
        <f>IF(P16=0,"",TRUNC(O16/P16,3))</f>
      </c>
      <c r="R16" s="877">
        <f>AM24</f>
        <v>0</v>
      </c>
      <c r="Y16" s="962"/>
      <c r="Z16" s="34"/>
      <c r="AA16" s="34"/>
      <c r="AD16" s="349">
        <f>Y14</f>
        <v>89</v>
      </c>
      <c r="AE16" s="526" t="str">
        <f>VLOOKUP($AD$16,Dreiband,3,FALSE)</f>
        <v>Hilden I.</v>
      </c>
      <c r="AF16" s="346"/>
      <c r="AG16" s="347"/>
      <c r="AH16" s="347"/>
      <c r="AI16" s="348"/>
      <c r="AJ16" s="526" t="str">
        <f>VLOOKUP($AD$16,Dreiband,6,FALSE)</f>
        <v>Barmen II.</v>
      </c>
      <c r="AK16" s="26"/>
      <c r="AL16" s="23"/>
      <c r="AM16" s="27"/>
      <c r="AN16" s="34"/>
      <c r="AO16" s="34"/>
      <c r="AP16" s="34"/>
    </row>
    <row r="17" spans="1:42" ht="24.75" customHeight="1" thickBot="1">
      <c r="A17" s="905">
        <f t="shared" si="0"/>
        <v>0</v>
      </c>
      <c r="B17" s="901"/>
      <c r="C17" s="902"/>
      <c r="D17" s="910"/>
      <c r="E17" s="910"/>
      <c r="F17" s="885"/>
      <c r="G17" s="895"/>
      <c r="H17" s="876"/>
      <c r="I17" s="894"/>
      <c r="J17" s="886"/>
      <c r="K17" s="887"/>
      <c r="L17" s="905">
        <f t="shared" si="1"/>
        <v>0</v>
      </c>
      <c r="M17" s="901"/>
      <c r="N17" s="902"/>
      <c r="O17" s="910"/>
      <c r="P17" s="898"/>
      <c r="Q17" s="912"/>
      <c r="R17" s="878"/>
      <c r="Y17" s="963"/>
      <c r="Z17" s="34"/>
      <c r="AA17" s="34"/>
      <c r="AD17" s="965">
        <v>1</v>
      </c>
      <c r="AE17" s="966"/>
      <c r="AF17" s="967"/>
      <c r="AG17" s="967"/>
      <c r="AH17" s="967"/>
      <c r="AI17" s="967"/>
      <c r="AJ17" s="17"/>
      <c r="AK17" s="16"/>
      <c r="AL17" s="17"/>
      <c r="AM17" s="18"/>
      <c r="AN17" s="34"/>
      <c r="AO17" s="34"/>
      <c r="AP17" s="34"/>
    </row>
    <row r="18" spans="1:42" ht="24.75" customHeight="1" thickBot="1">
      <c r="A18" s="900">
        <f t="shared" si="0"/>
        <v>0</v>
      </c>
      <c r="B18" s="901"/>
      <c r="C18" s="902"/>
      <c r="D18" s="909">
        <f>AF26</f>
        <v>0</v>
      </c>
      <c r="E18" s="909">
        <f>AG26</f>
        <v>0</v>
      </c>
      <c r="F18" s="879">
        <f>IF(E18=0,"",TRUNC(D18/E18,3))</f>
      </c>
      <c r="G18" s="944"/>
      <c r="H18" s="875">
        <f>AH26</f>
        <v>0</v>
      </c>
      <c r="I18" s="904">
        <f>IF(O18=0,"",IF(D18&gt;O18,2,IF(D18=O18,1,IF(D18&lt;O18,0))))</f>
      </c>
      <c r="J18" s="903" t="s">
        <v>15</v>
      </c>
      <c r="K18" s="899">
        <f>IF(O18=0,"",IF(I18=2,0,IF(I18=1,1,IF(I18=0,2))))</f>
      </c>
      <c r="L18" s="900">
        <f t="shared" si="1"/>
        <v>0</v>
      </c>
      <c r="M18" s="901"/>
      <c r="N18" s="902"/>
      <c r="O18" s="909">
        <f>AK26</f>
        <v>0</v>
      </c>
      <c r="P18" s="896">
        <f>IF(E18="","",SUM(E18))</f>
        <v>0</v>
      </c>
      <c r="Q18" s="911">
        <f>IF(P18=0,"",TRUNC(O18/P18,3))</f>
      </c>
      <c r="R18" s="877">
        <f>AM26</f>
        <v>0</v>
      </c>
      <c r="Y18" s="48" t="s">
        <v>35</v>
      </c>
      <c r="Z18" s="34"/>
      <c r="AA18" s="34"/>
      <c r="AD18" s="968"/>
      <c r="AE18" s="969"/>
      <c r="AF18" s="969"/>
      <c r="AG18" s="969"/>
      <c r="AH18" s="969"/>
      <c r="AI18" s="969"/>
      <c r="AJ18" s="17"/>
      <c r="AK18" s="16"/>
      <c r="AL18" s="17"/>
      <c r="AM18" s="18"/>
      <c r="AN18" s="34"/>
      <c r="AO18" s="34"/>
      <c r="AP18" s="34"/>
    </row>
    <row r="19" spans="1:42" ht="24.75" customHeight="1" thickBot="1">
      <c r="A19" s="906">
        <f t="shared" si="0"/>
        <v>0</v>
      </c>
      <c r="B19" s="907"/>
      <c r="C19" s="908"/>
      <c r="D19" s="910"/>
      <c r="E19" s="910"/>
      <c r="F19" s="885"/>
      <c r="G19" s="895"/>
      <c r="H19" s="876"/>
      <c r="I19" s="894"/>
      <c r="J19" s="886"/>
      <c r="K19" s="887"/>
      <c r="L19" s="906">
        <f t="shared" si="1"/>
        <v>0</v>
      </c>
      <c r="M19" s="907"/>
      <c r="N19" s="908"/>
      <c r="O19" s="910"/>
      <c r="P19" s="898"/>
      <c r="Q19" s="912"/>
      <c r="R19" s="878"/>
      <c r="Y19" s="34"/>
      <c r="Z19" s="34"/>
      <c r="AA19" s="34"/>
      <c r="AD19" s="31" t="s">
        <v>0</v>
      </c>
      <c r="AE19" s="37" t="s">
        <v>79</v>
      </c>
      <c r="AF19" s="31" t="s">
        <v>27</v>
      </c>
      <c r="AG19" s="31" t="s">
        <v>28</v>
      </c>
      <c r="AH19" s="31" t="s">
        <v>2</v>
      </c>
      <c r="AI19" s="31" t="s">
        <v>0</v>
      </c>
      <c r="AJ19" s="37" t="s">
        <v>79</v>
      </c>
      <c r="AK19" s="39" t="s">
        <v>27</v>
      </c>
      <c r="AL19" s="32" t="s">
        <v>28</v>
      </c>
      <c r="AM19" s="33" t="s">
        <v>2</v>
      </c>
      <c r="AN19" s="34"/>
      <c r="AO19" s="34"/>
      <c r="AP19" s="34"/>
    </row>
    <row r="20" spans="1:42" ht="24.75" customHeight="1" thickBot="1">
      <c r="A20" s="889" t="s">
        <v>21</v>
      </c>
      <c r="B20" s="890"/>
      <c r="C20" s="891"/>
      <c r="D20" s="896">
        <f>IF(D18="","",SUM(D12:D19))</f>
        <v>0</v>
      </c>
      <c r="E20" s="896">
        <f>IF(E18="","",SUM(E12:E19))</f>
        <v>0</v>
      </c>
      <c r="F20" s="879">
        <f>IF(E20=0,"",TRUNC(D20/E20,3))</f>
      </c>
      <c r="G20" s="880"/>
      <c r="H20" s="881"/>
      <c r="I20" s="925">
        <f>IF(I12="","",SUM(I12:I19))</f>
      </c>
      <c r="J20" s="926" t="s">
        <v>15</v>
      </c>
      <c r="K20" s="888">
        <f>IF(K12="","",SUM(K12:K19))</f>
      </c>
      <c r="L20" s="889" t="s">
        <v>21</v>
      </c>
      <c r="M20" s="890"/>
      <c r="N20" s="891"/>
      <c r="O20" s="896">
        <f>IF(O18="","",SUM(O12:O19))</f>
        <v>0</v>
      </c>
      <c r="P20" s="896">
        <f>IF(P18="","",SUM(P12:P19))</f>
        <v>0</v>
      </c>
      <c r="Q20" s="879">
        <f>IF(P20=0,"",TRUNC(O20/P20,3))</f>
      </c>
      <c r="R20" s="881"/>
      <c r="Y20" s="34"/>
      <c r="Z20" s="34"/>
      <c r="AA20" s="34"/>
      <c r="AD20" s="923">
        <v>1</v>
      </c>
      <c r="AE20" s="473"/>
      <c r="AF20" s="871"/>
      <c r="AG20" s="871"/>
      <c r="AH20" s="871"/>
      <c r="AI20" s="923">
        <v>1</v>
      </c>
      <c r="AJ20" s="96"/>
      <c r="AK20" s="871"/>
      <c r="AL20" s="873">
        <f>AG20</f>
        <v>0</v>
      </c>
      <c r="AM20" s="871"/>
      <c r="AN20" s="34"/>
      <c r="AO20" s="34"/>
      <c r="AP20" s="34"/>
    </row>
    <row r="21" spans="1:42" ht="24.75" customHeight="1" thickBot="1">
      <c r="A21" s="892"/>
      <c r="B21" s="883"/>
      <c r="C21" s="893"/>
      <c r="D21" s="897"/>
      <c r="E21" s="897"/>
      <c r="F21" s="882"/>
      <c r="G21" s="883"/>
      <c r="H21" s="884"/>
      <c r="I21" s="892"/>
      <c r="J21" s="883"/>
      <c r="K21" s="884"/>
      <c r="L21" s="892"/>
      <c r="M21" s="883"/>
      <c r="N21" s="893"/>
      <c r="O21" s="897"/>
      <c r="P21" s="897"/>
      <c r="Q21" s="882"/>
      <c r="R21" s="884"/>
      <c r="Y21" s="34"/>
      <c r="Z21" s="34"/>
      <c r="AA21" s="34"/>
      <c r="AD21" s="924" t="s">
        <v>7</v>
      </c>
      <c r="AE21" s="75"/>
      <c r="AF21" s="872"/>
      <c r="AG21" s="872"/>
      <c r="AH21" s="872"/>
      <c r="AI21" s="924"/>
      <c r="AJ21" s="38"/>
      <c r="AK21" s="872"/>
      <c r="AL21" s="874"/>
      <c r="AM21" s="872"/>
      <c r="AN21" s="34"/>
      <c r="AO21" s="34"/>
      <c r="AP21" s="34"/>
    </row>
    <row r="22" spans="1:42" ht="24.75" customHeight="1" thickBot="1">
      <c r="A22" s="894"/>
      <c r="B22" s="886"/>
      <c r="C22" s="895"/>
      <c r="D22" s="898"/>
      <c r="E22" s="898"/>
      <c r="F22" s="885"/>
      <c r="G22" s="886"/>
      <c r="H22" s="887"/>
      <c r="I22" s="894"/>
      <c r="J22" s="886"/>
      <c r="K22" s="887"/>
      <c r="L22" s="894"/>
      <c r="M22" s="886"/>
      <c r="N22" s="895"/>
      <c r="O22" s="898"/>
      <c r="P22" s="898"/>
      <c r="Q22" s="885"/>
      <c r="R22" s="887"/>
      <c r="Y22" s="34"/>
      <c r="Z22" s="34"/>
      <c r="AA22" s="34"/>
      <c r="AD22" s="923">
        <v>2</v>
      </c>
      <c r="AE22" s="474"/>
      <c r="AF22" s="871"/>
      <c r="AG22" s="871"/>
      <c r="AH22" s="871"/>
      <c r="AI22" s="923">
        <v>2</v>
      </c>
      <c r="AJ22" s="96"/>
      <c r="AK22" s="871"/>
      <c r="AL22" s="873">
        <f>AG22</f>
        <v>0</v>
      </c>
      <c r="AM22" s="871"/>
      <c r="AN22" s="34"/>
      <c r="AO22" s="34"/>
      <c r="AP22" s="34"/>
    </row>
    <row r="23" spans="1:42" ht="24.75" customHeight="1" thickBot="1">
      <c r="A23" s="930" t="s">
        <v>22</v>
      </c>
      <c r="B23" s="880"/>
      <c r="C23" s="880"/>
      <c r="D23" s="880"/>
      <c r="E23" s="880"/>
      <c r="F23" s="880"/>
      <c r="G23" s="880"/>
      <c r="H23" s="880"/>
      <c r="I23" s="880"/>
      <c r="J23" s="880"/>
      <c r="K23" s="880"/>
      <c r="L23" s="931" t="s">
        <v>23</v>
      </c>
      <c r="M23" s="880"/>
      <c r="N23" s="880"/>
      <c r="O23" s="880"/>
      <c r="P23" s="880"/>
      <c r="Q23" s="880"/>
      <c r="R23" s="881"/>
      <c r="Y23" s="34"/>
      <c r="Z23" s="34"/>
      <c r="AA23" s="34"/>
      <c r="AD23" s="924"/>
      <c r="AE23" s="75"/>
      <c r="AF23" s="872"/>
      <c r="AG23" s="872"/>
      <c r="AH23" s="872"/>
      <c r="AI23" s="924"/>
      <c r="AJ23" s="38"/>
      <c r="AK23" s="872"/>
      <c r="AL23" s="874"/>
      <c r="AM23" s="872"/>
      <c r="AN23" s="34"/>
      <c r="AO23" s="34"/>
      <c r="AP23" s="34"/>
    </row>
    <row r="24" spans="1:42" ht="24.75" customHeight="1" thickBot="1">
      <c r="A24" s="932"/>
      <c r="B24" s="933"/>
      <c r="C24" s="933"/>
      <c r="D24" s="933"/>
      <c r="E24" s="933"/>
      <c r="F24" s="933"/>
      <c r="G24" s="933"/>
      <c r="H24" s="933"/>
      <c r="I24" s="933"/>
      <c r="J24" s="933"/>
      <c r="K24" s="933"/>
      <c r="L24" s="937" t="s">
        <v>24</v>
      </c>
      <c r="M24" s="937"/>
      <c r="N24" s="938"/>
      <c r="O24" s="939"/>
      <c r="P24" s="939"/>
      <c r="Q24" s="939"/>
      <c r="R24" s="884"/>
      <c r="Y24" s="34"/>
      <c r="Z24" s="34"/>
      <c r="AA24" s="34"/>
      <c r="AD24" s="923">
        <v>3</v>
      </c>
      <c r="AE24" s="474"/>
      <c r="AF24" s="871"/>
      <c r="AG24" s="871"/>
      <c r="AH24" s="871"/>
      <c r="AI24" s="923">
        <v>3</v>
      </c>
      <c r="AJ24" s="96"/>
      <c r="AK24" s="871"/>
      <c r="AL24" s="873">
        <f>AG24</f>
        <v>0</v>
      </c>
      <c r="AM24" s="871"/>
      <c r="AN24" s="34"/>
      <c r="AO24" s="34"/>
      <c r="AP24" s="34"/>
    </row>
    <row r="25" spans="1:42" ht="24.75" customHeight="1" thickBot="1">
      <c r="A25" s="934"/>
      <c r="B25" s="933"/>
      <c r="C25" s="933"/>
      <c r="D25" s="933"/>
      <c r="E25" s="933"/>
      <c r="F25" s="933"/>
      <c r="G25" s="933"/>
      <c r="H25" s="933"/>
      <c r="I25" s="933"/>
      <c r="J25" s="933"/>
      <c r="K25" s="933"/>
      <c r="L25" s="937"/>
      <c r="M25" s="937"/>
      <c r="N25" s="939"/>
      <c r="O25" s="939"/>
      <c r="P25" s="939"/>
      <c r="Q25" s="939"/>
      <c r="R25" s="884"/>
      <c r="Y25" s="34"/>
      <c r="Z25" s="34"/>
      <c r="AA25" s="34"/>
      <c r="AD25" s="924"/>
      <c r="AE25" s="75"/>
      <c r="AF25" s="872"/>
      <c r="AG25" s="872"/>
      <c r="AH25" s="872"/>
      <c r="AI25" s="924"/>
      <c r="AJ25" s="38"/>
      <c r="AK25" s="872"/>
      <c r="AL25" s="874"/>
      <c r="AM25" s="872"/>
      <c r="AN25" s="34"/>
      <c r="AO25" s="34"/>
      <c r="AP25" s="34"/>
    </row>
    <row r="26" spans="1:42" ht="24.75" customHeight="1" thickBot="1">
      <c r="A26" s="934"/>
      <c r="B26" s="933"/>
      <c r="C26" s="933"/>
      <c r="D26" s="933"/>
      <c r="E26" s="933"/>
      <c r="F26" s="933"/>
      <c r="G26" s="933"/>
      <c r="H26" s="933"/>
      <c r="I26" s="933"/>
      <c r="J26" s="933"/>
      <c r="K26" s="933"/>
      <c r="L26" s="937"/>
      <c r="M26" s="937"/>
      <c r="N26" s="915"/>
      <c r="O26" s="915"/>
      <c r="P26" s="915"/>
      <c r="Q26" s="915"/>
      <c r="R26" s="916"/>
      <c r="Y26" s="34"/>
      <c r="Z26" s="34"/>
      <c r="AA26" s="34"/>
      <c r="AD26" s="923">
        <v>4</v>
      </c>
      <c r="AE26" s="474"/>
      <c r="AF26" s="871"/>
      <c r="AG26" s="871"/>
      <c r="AH26" s="871"/>
      <c r="AI26" s="923">
        <v>4</v>
      </c>
      <c r="AJ26" s="96"/>
      <c r="AK26" s="871"/>
      <c r="AL26" s="873">
        <f>AG26</f>
        <v>0</v>
      </c>
      <c r="AM26" s="871"/>
      <c r="AN26" s="34"/>
      <c r="AO26" s="34"/>
      <c r="AP26" s="34"/>
    </row>
    <row r="27" spans="1:42" ht="24.75" customHeight="1" thickBot="1">
      <c r="A27" s="934"/>
      <c r="B27" s="933"/>
      <c r="C27" s="933"/>
      <c r="D27" s="933"/>
      <c r="E27" s="933"/>
      <c r="F27" s="933"/>
      <c r="G27" s="933"/>
      <c r="H27" s="933"/>
      <c r="I27" s="933"/>
      <c r="J27" s="933"/>
      <c r="K27" s="933"/>
      <c r="L27" s="937"/>
      <c r="M27" s="937"/>
      <c r="N27" s="940"/>
      <c r="O27" s="918"/>
      <c r="P27" s="918"/>
      <c r="Q27" s="918"/>
      <c r="R27" s="921"/>
      <c r="Y27" s="34"/>
      <c r="Z27" s="34"/>
      <c r="AA27" s="34"/>
      <c r="AD27" s="924"/>
      <c r="AE27" s="322"/>
      <c r="AF27" s="872"/>
      <c r="AG27" s="872"/>
      <c r="AH27" s="872"/>
      <c r="AI27" s="924"/>
      <c r="AJ27" s="38"/>
      <c r="AK27" s="872"/>
      <c r="AL27" s="874"/>
      <c r="AM27" s="872"/>
      <c r="AN27" s="34"/>
      <c r="AO27" s="34"/>
      <c r="AP27" s="34"/>
    </row>
    <row r="28" spans="1:42" ht="24.75" customHeight="1">
      <c r="A28" s="934"/>
      <c r="B28" s="933"/>
      <c r="C28" s="933"/>
      <c r="D28" s="933"/>
      <c r="E28" s="933"/>
      <c r="F28" s="933"/>
      <c r="G28" s="933"/>
      <c r="H28" s="933"/>
      <c r="I28" s="933"/>
      <c r="J28" s="933"/>
      <c r="K28" s="933"/>
      <c r="L28" s="937"/>
      <c r="M28" s="937"/>
      <c r="N28" s="939"/>
      <c r="O28" s="939"/>
      <c r="P28" s="939"/>
      <c r="Q28" s="939"/>
      <c r="R28" s="884"/>
      <c r="Y28" s="34"/>
      <c r="Z28" s="34"/>
      <c r="AA28" s="34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34"/>
      <c r="AO28" s="34"/>
      <c r="AP28" s="34"/>
    </row>
    <row r="29" spans="1:42" ht="12.75" customHeight="1">
      <c r="A29" s="934"/>
      <c r="B29" s="933"/>
      <c r="C29" s="933"/>
      <c r="D29" s="933"/>
      <c r="E29" s="933"/>
      <c r="F29" s="933"/>
      <c r="G29" s="933"/>
      <c r="H29" s="933"/>
      <c r="I29" s="933"/>
      <c r="J29" s="933"/>
      <c r="K29" s="933"/>
      <c r="L29" s="937"/>
      <c r="M29" s="937"/>
      <c r="N29" s="915"/>
      <c r="O29" s="915"/>
      <c r="P29" s="915"/>
      <c r="Q29" s="915"/>
      <c r="R29" s="916"/>
      <c r="Y29" s="34"/>
      <c r="Z29" s="34"/>
      <c r="AA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ht="13.5" customHeight="1" thickBot="1">
      <c r="A30" s="935"/>
      <c r="B30" s="936"/>
      <c r="C30" s="936"/>
      <c r="D30" s="936"/>
      <c r="E30" s="936"/>
      <c r="F30" s="936"/>
      <c r="G30" s="936"/>
      <c r="H30" s="936"/>
      <c r="I30" s="936"/>
      <c r="J30" s="936"/>
      <c r="K30" s="936"/>
      <c r="L30" s="941"/>
      <c r="M30" s="886"/>
      <c r="N30" s="886"/>
      <c r="O30" s="886"/>
      <c r="P30" s="886"/>
      <c r="Q30" s="886"/>
      <c r="R30" s="887"/>
      <c r="Y30" s="34"/>
      <c r="Z30" s="34"/>
      <c r="AA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Y31" s="34"/>
      <c r="Z31" s="34"/>
      <c r="AA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Y32" s="34"/>
      <c r="Z32" s="34"/>
      <c r="AA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Y33" s="34"/>
      <c r="Z33" s="34"/>
      <c r="AA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ht="12.75">
      <c r="A34" s="15"/>
      <c r="B34" s="15"/>
      <c r="C34" s="15"/>
      <c r="D34" s="15"/>
      <c r="E34" s="1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Y34" s="34"/>
      <c r="Z34" s="34"/>
      <c r="AA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6"/>
      <c r="Z35" s="36"/>
      <c r="AA35" s="36"/>
      <c r="AB35" s="2"/>
      <c r="AC35" s="2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4"/>
      <c r="AP35" s="34"/>
    </row>
    <row r="36" spans="1:4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6"/>
      <c r="Z36" s="36"/>
      <c r="AA36" s="36"/>
      <c r="AB36" s="2"/>
      <c r="AC36" s="2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4"/>
      <c r="AP36" s="34"/>
    </row>
    <row r="37" spans="1:4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6"/>
      <c r="Z37" s="36"/>
      <c r="AA37" s="36"/>
      <c r="AB37" s="2"/>
      <c r="AC37" s="2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4"/>
      <c r="AP37" s="34"/>
    </row>
    <row r="38" spans="1:4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6"/>
      <c r="Z38" s="36"/>
      <c r="AA38" s="36"/>
      <c r="AB38" s="2"/>
      <c r="AC38" s="2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4"/>
      <c r="AP38" s="34"/>
    </row>
    <row r="39" spans="1:4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6"/>
      <c r="Z39" s="36"/>
      <c r="AA39" s="36"/>
      <c r="AB39" s="2"/>
      <c r="AC39" s="2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4"/>
      <c r="AP39" s="34"/>
    </row>
    <row r="40" spans="1:42" ht="12.75">
      <c r="A40" s="2"/>
      <c r="B40" s="922"/>
      <c r="C40" s="922"/>
      <c r="D40" s="9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6"/>
      <c r="Z40" s="36"/>
      <c r="AA40" s="36"/>
      <c r="AB40" s="2"/>
      <c r="AC40" s="2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4"/>
      <c r="AP40" s="34"/>
    </row>
    <row r="41" spans="1:42" ht="12.75">
      <c r="A41" s="3"/>
      <c r="B41" s="4"/>
      <c r="C41" s="4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6"/>
      <c r="Z41" s="36"/>
      <c r="AA41" s="36"/>
      <c r="AB41" s="2"/>
      <c r="AC41" s="2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4"/>
      <c r="AP41" s="34"/>
    </row>
    <row r="42" spans="1:40" ht="18">
      <c r="A42" s="5"/>
      <c r="B42" s="6"/>
      <c r="C42" s="6"/>
      <c r="D42" s="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8">
      <c r="A43" s="5"/>
      <c r="B43" s="6"/>
      <c r="C43" s="6"/>
      <c r="D43" s="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8">
      <c r="A44" s="5"/>
      <c r="B44" s="6"/>
      <c r="C44" s="6"/>
      <c r="D44" s="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8">
      <c r="A45" s="5"/>
      <c r="B45" s="6"/>
      <c r="C45" s="6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>
      <c r="A46" s="8"/>
      <c r="B46" s="9"/>
      <c r="C46" s="9"/>
      <c r="D46" s="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2.75">
      <c r="A47" s="8"/>
      <c r="B47" s="9"/>
      <c r="C47" s="9"/>
      <c r="D47" s="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2.75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3.5" customHeight="1">
      <c r="A51" s="1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</sheetData>
  <sheetProtection password="E128" sheet="1" objects="1" scenarios="1"/>
  <mergeCells count="145">
    <mergeCell ref="AK3:AM4"/>
    <mergeCell ref="AI8:AK9"/>
    <mergeCell ref="Y14:Y17"/>
    <mergeCell ref="T13:T14"/>
    <mergeCell ref="AD17:AI18"/>
    <mergeCell ref="AE10:AJ12"/>
    <mergeCell ref="E14:E15"/>
    <mergeCell ref="F14:G15"/>
    <mergeCell ref="E16:E17"/>
    <mergeCell ref="P9:P11"/>
    <mergeCell ref="K12:K13"/>
    <mergeCell ref="L12:N12"/>
    <mergeCell ref="J14:J15"/>
    <mergeCell ref="K14:K15"/>
    <mergeCell ref="L14:N14"/>
    <mergeCell ref="F16:G17"/>
    <mergeCell ref="A18:C18"/>
    <mergeCell ref="E18:E19"/>
    <mergeCell ref="I18:I19"/>
    <mergeCell ref="H18:H19"/>
    <mergeCell ref="F18:G19"/>
    <mergeCell ref="A19:C19"/>
    <mergeCell ref="D18:D19"/>
    <mergeCell ref="D16:D17"/>
    <mergeCell ref="I14:I15"/>
    <mergeCell ref="A9:C11"/>
    <mergeCell ref="D9:D11"/>
    <mergeCell ref="E9:E11"/>
    <mergeCell ref="A17:C17"/>
    <mergeCell ref="F12:G13"/>
    <mergeCell ref="A15:C15"/>
    <mergeCell ref="A16:C16"/>
    <mergeCell ref="H14:H15"/>
    <mergeCell ref="M7:R8"/>
    <mergeCell ref="H9:H11"/>
    <mergeCell ref="I9:K11"/>
    <mergeCell ref="L9:N11"/>
    <mergeCell ref="Q9:Q11"/>
    <mergeCell ref="O9:O11"/>
    <mergeCell ref="R9:R11"/>
    <mergeCell ref="K7:L8"/>
    <mergeCell ref="A14:C14"/>
    <mergeCell ref="D14:D15"/>
    <mergeCell ref="F9:G11"/>
    <mergeCell ref="E3:F4"/>
    <mergeCell ref="A1:D5"/>
    <mergeCell ref="E1:F2"/>
    <mergeCell ref="G1:N2"/>
    <mergeCell ref="H6:L6"/>
    <mergeCell ref="H7:I8"/>
    <mergeCell ref="J7:J8"/>
    <mergeCell ref="A7:G8"/>
    <mergeCell ref="H12:H13"/>
    <mergeCell ref="A13:C13"/>
    <mergeCell ref="A12:C12"/>
    <mergeCell ref="D12:D13"/>
    <mergeCell ref="E12:E13"/>
    <mergeCell ref="AI26:AI27"/>
    <mergeCell ref="AI24:AI25"/>
    <mergeCell ref="A23:K23"/>
    <mergeCell ref="L23:R23"/>
    <mergeCell ref="A24:K30"/>
    <mergeCell ref="L24:M26"/>
    <mergeCell ref="N24:R26"/>
    <mergeCell ref="L27:M29"/>
    <mergeCell ref="N27:R29"/>
    <mergeCell ref="L30:R30"/>
    <mergeCell ref="AI22:AI23"/>
    <mergeCell ref="O14:O15"/>
    <mergeCell ref="P14:P15"/>
    <mergeCell ref="Q14:Q15"/>
    <mergeCell ref="AI20:AI21"/>
    <mergeCell ref="AE14:AJ14"/>
    <mergeCell ref="Q16:Q17"/>
    <mergeCell ref="O18:O19"/>
    <mergeCell ref="P18:P19"/>
    <mergeCell ref="Q18:Q19"/>
    <mergeCell ref="B40:D40"/>
    <mergeCell ref="AD20:AD21"/>
    <mergeCell ref="AD22:AD23"/>
    <mergeCell ref="AD24:AD25"/>
    <mergeCell ref="AD26:AD27"/>
    <mergeCell ref="I20:I22"/>
    <mergeCell ref="J20:J22"/>
    <mergeCell ref="A20:C22"/>
    <mergeCell ref="D20:D22"/>
    <mergeCell ref="E20:E22"/>
    <mergeCell ref="O1:P2"/>
    <mergeCell ref="Q1:R2"/>
    <mergeCell ref="G3:N4"/>
    <mergeCell ref="O3:P4"/>
    <mergeCell ref="Q3:R4"/>
    <mergeCell ref="R12:R13"/>
    <mergeCell ref="L13:N13"/>
    <mergeCell ref="I12:I13"/>
    <mergeCell ref="J12:J13"/>
    <mergeCell ref="Q12:Q13"/>
    <mergeCell ref="P12:P13"/>
    <mergeCell ref="O12:O13"/>
    <mergeCell ref="R14:R15"/>
    <mergeCell ref="P16:P17"/>
    <mergeCell ref="O16:O17"/>
    <mergeCell ref="L15:N15"/>
    <mergeCell ref="J18:J19"/>
    <mergeCell ref="I16:I17"/>
    <mergeCell ref="J16:J17"/>
    <mergeCell ref="R16:R17"/>
    <mergeCell ref="L17:N17"/>
    <mergeCell ref="K16:K17"/>
    <mergeCell ref="L16:N16"/>
    <mergeCell ref="L19:N19"/>
    <mergeCell ref="H16:H17"/>
    <mergeCell ref="R18:R19"/>
    <mergeCell ref="F20:H22"/>
    <mergeCell ref="K20:K22"/>
    <mergeCell ref="L20:N22"/>
    <mergeCell ref="P20:P22"/>
    <mergeCell ref="Q20:R22"/>
    <mergeCell ref="K18:K19"/>
    <mergeCell ref="L18:N18"/>
    <mergeCell ref="O20:O22"/>
    <mergeCell ref="AF20:AF21"/>
    <mergeCell ref="AG20:AG21"/>
    <mergeCell ref="AH20:AH21"/>
    <mergeCell ref="AF22:AF23"/>
    <mergeCell ref="AG22:AG23"/>
    <mergeCell ref="AH22:AH23"/>
    <mergeCell ref="AF24:AF25"/>
    <mergeCell ref="AG24:AG25"/>
    <mergeCell ref="AH24:AH25"/>
    <mergeCell ref="AF26:AF27"/>
    <mergeCell ref="AG26:AG27"/>
    <mergeCell ref="AH26:AH27"/>
    <mergeCell ref="AK20:AK21"/>
    <mergeCell ref="AL20:AL21"/>
    <mergeCell ref="AM20:AM21"/>
    <mergeCell ref="AK22:AK23"/>
    <mergeCell ref="AL22:AL23"/>
    <mergeCell ref="AM22:AM23"/>
    <mergeCell ref="AK24:AK25"/>
    <mergeCell ref="AL24:AL25"/>
    <mergeCell ref="AM24:AM25"/>
    <mergeCell ref="AK26:AK27"/>
    <mergeCell ref="AL26:AL27"/>
    <mergeCell ref="AM26:AM27"/>
  </mergeCells>
  <dataValidations count="7">
    <dataValidation errorStyle="information" type="list" allowBlank="1" showDropDown="1" showInputMessage="1" showErrorMessage="1" promptTitle="Dreiband" prompt="Bitte Spielnr. aus dem Spielplan eingeben" error="Falsche Spielnnummer gewählt" sqref="Y14:Y17">
      <formula1>SpnrDB</formula1>
    </dataValidation>
    <dataValidation allowBlank="1" showInputMessage="1" showErrorMessage="1" prompt="Nachname" sqref="AE20 AE22 AE24 AE26 AJ20 AJ22 AJ24 AJ26"/>
    <dataValidation type="textLength" allowBlank="1" showInputMessage="1" showErrorMessage="1" promptTitle="Formel" sqref="AE16">
      <formula1>0</formula1>
      <formula2>0</formula2>
    </dataValidation>
    <dataValidation type="textLength" allowBlank="1" showInputMessage="1" showErrorMessage="1" error="Formel" sqref="AL20:AL27">
      <formula1>0</formula1>
      <formula2>0</formula2>
    </dataValidation>
    <dataValidation type="textLength" allowBlank="1" showInputMessage="1" showErrorMessage="1" error="hier steht eine Formel" sqref="A6:D22 E1:P22 Q3:R22">
      <formula1>0</formula1>
      <formula2>0</formula2>
    </dataValidation>
    <dataValidation type="textLength" allowBlank="1" showInputMessage="1" showErrorMessage="1" sqref="AJ16 AD16 AD14">
      <formula1>0</formula1>
      <formula2>0</formula2>
    </dataValidation>
    <dataValidation allowBlank="1" showInputMessage="1" showErrorMessage="1" error="hier steht eine Formel" sqref="A1:D5 Q1:R2"/>
  </dataValidations>
  <hyperlinks>
    <hyperlink ref="T13" location="'Alle Dreibandligen'!AN1" display="Zur Eingabe"/>
    <hyperlink ref="T13:T14" location="Dreiband!AN1" display="Zur Eingabe"/>
    <hyperlink ref="AK3" location="'Alle Dreibandligen'!A1" display="Zur Tabelle"/>
    <hyperlink ref="AK3:AM4" location="Dreiband!A1" display="Zur Tabelle"/>
  </hyperlinks>
  <printOptions/>
  <pageMargins left="1.3779527559055118" right="0.984251968503937" top="1.3779527559055118" bottom="1.1811023622047245" header="0" footer="0"/>
  <pageSetup blackAndWhite="1" fitToHeight="1" fitToWidth="1" horizontalDpi="300" verticalDpi="3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>
    <tabColor indexed="52"/>
    <pageSetUpPr fitToPage="1"/>
  </sheetPr>
  <dimension ref="A1:BF44"/>
  <sheetViews>
    <sheetView showGridLines="0" zoomScale="85" zoomScaleNormal="85" workbookViewId="0" topLeftCell="AQ1">
      <selection activeCell="BE1" sqref="BE1"/>
    </sheetView>
  </sheetViews>
  <sheetFormatPr defaultColWidth="11.421875" defaultRowHeight="12.75"/>
  <cols>
    <col min="1" max="1" width="2.7109375" style="56" customWidth="1"/>
    <col min="2" max="2" width="5.7109375" style="56" customWidth="1"/>
    <col min="3" max="3" width="9.7109375" style="56" customWidth="1"/>
    <col min="4" max="4" width="12.7109375" style="56" customWidth="1"/>
    <col min="5" max="5" width="4.28125" style="56" customWidth="1"/>
    <col min="6" max="6" width="8.8515625" style="56" customWidth="1"/>
    <col min="7" max="7" width="12.421875" style="56" customWidth="1"/>
    <col min="8" max="8" width="11.140625" style="56" customWidth="1"/>
    <col min="9" max="9" width="10.7109375" style="56" customWidth="1"/>
    <col min="10" max="10" width="2.57421875" style="56" customWidth="1"/>
    <col min="11" max="11" width="1.8515625" style="56" customWidth="1"/>
    <col min="12" max="12" width="3.28125" style="56" customWidth="1"/>
    <col min="13" max="13" width="12.8515625" style="56" customWidth="1"/>
    <col min="14" max="14" width="8.7109375" style="56" customWidth="1"/>
    <col min="15" max="16" width="9.7109375" style="56" customWidth="1"/>
    <col min="17" max="17" width="4.8515625" style="56" customWidth="1"/>
    <col min="18" max="18" width="11.00390625" style="56" customWidth="1"/>
    <col min="19" max="19" width="10.7109375" style="56" customWidth="1"/>
    <col min="20" max="20" width="11.8515625" style="56" customWidth="1"/>
    <col min="21" max="21" width="10.7109375" style="56" customWidth="1"/>
    <col min="22" max="22" width="8.7109375" style="56" customWidth="1"/>
    <col min="23" max="23" width="6.7109375" style="56" customWidth="1"/>
    <col min="24" max="24" width="7.7109375" style="56" customWidth="1"/>
    <col min="25" max="25" width="4.7109375" style="56" customWidth="1"/>
    <col min="26" max="26" width="8.28125" style="56" customWidth="1"/>
    <col min="27" max="28" width="9.7109375" style="56" customWidth="1"/>
    <col min="29" max="30" width="6.7109375" style="56" customWidth="1"/>
    <col min="31" max="31" width="7.7109375" style="56" customWidth="1"/>
    <col min="32" max="32" width="4.7109375" style="56" customWidth="1"/>
    <col min="33" max="42" width="11.421875" style="56" customWidth="1"/>
    <col min="43" max="43" width="15.140625" style="56" customWidth="1"/>
    <col min="44" max="45" width="0.13671875" style="56" hidden="1" customWidth="1"/>
    <col min="46" max="46" width="16.8515625" style="56" customWidth="1"/>
    <col min="47" max="47" width="33.421875" style="56" customWidth="1"/>
    <col min="48" max="48" width="12.57421875" style="56" customWidth="1"/>
    <col min="49" max="49" width="11.8515625" style="56" customWidth="1"/>
    <col min="50" max="50" width="10.140625" style="56" customWidth="1"/>
    <col min="51" max="51" width="16.8515625" style="56" customWidth="1"/>
    <col min="52" max="52" width="33.8515625" style="56" customWidth="1"/>
    <col min="53" max="16384" width="11.421875" style="56" customWidth="1"/>
  </cols>
  <sheetData>
    <row r="1" spans="1:58" s="52" customFormat="1" ht="18" customHeight="1">
      <c r="A1" s="945" t="s">
        <v>5</v>
      </c>
      <c r="B1" s="1039"/>
      <c r="C1" s="1039"/>
      <c r="D1" s="1039"/>
      <c r="E1" s="1039"/>
      <c r="F1" s="103"/>
      <c r="G1" s="913" t="s">
        <v>8</v>
      </c>
      <c r="H1" s="1053" t="str">
        <f>AV16</f>
        <v>Oberliga</v>
      </c>
      <c r="I1" s="1054"/>
      <c r="J1" s="1054"/>
      <c r="K1" s="1054"/>
      <c r="L1" s="1054"/>
      <c r="M1" s="1054"/>
      <c r="N1" s="1054"/>
      <c r="O1" s="1054"/>
      <c r="P1" s="1054"/>
      <c r="Q1" s="103"/>
      <c r="R1" s="913" t="s">
        <v>9</v>
      </c>
      <c r="S1" s="104">
        <f>AT11</f>
        <v>443</v>
      </c>
      <c r="T1" s="105">
        <f>S1</f>
        <v>443</v>
      </c>
      <c r="U1" s="50"/>
      <c r="V1" s="50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 s="195"/>
      <c r="AP1" s="195"/>
      <c r="AQ1" s="195"/>
      <c r="AR1" s="51"/>
      <c r="AS1" s="51"/>
      <c r="AT1" s="195"/>
      <c r="AU1" s="195"/>
      <c r="AV1" s="195"/>
      <c r="AW1" s="195"/>
      <c r="AX1" s="195"/>
      <c r="AY1" s="195"/>
      <c r="AZ1" s="195"/>
      <c r="BA1" s="195"/>
      <c r="BB1" s="195"/>
      <c r="BC1" s="236"/>
      <c r="BD1" s="195"/>
      <c r="BE1" s="236"/>
      <c r="BF1" s="236"/>
    </row>
    <row r="2" spans="1:58" s="52" customFormat="1" ht="18" customHeight="1">
      <c r="A2" s="1040"/>
      <c r="B2" s="1041"/>
      <c r="C2" s="1041"/>
      <c r="D2" s="1041"/>
      <c r="E2" s="1041"/>
      <c r="F2" s="106"/>
      <c r="G2" s="919"/>
      <c r="H2" s="1055"/>
      <c r="I2" s="1055"/>
      <c r="J2" s="1055"/>
      <c r="K2" s="1055"/>
      <c r="L2" s="1055"/>
      <c r="M2" s="1055"/>
      <c r="N2" s="1055"/>
      <c r="O2" s="1055"/>
      <c r="P2" s="1055"/>
      <c r="Q2" s="107"/>
      <c r="R2" s="919"/>
      <c r="S2" s="108"/>
      <c r="T2" s="109"/>
      <c r="U2" s="50"/>
      <c r="V2" s="50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195"/>
      <c r="AP2" s="195"/>
      <c r="AQ2" s="195"/>
      <c r="AR2" s="51"/>
      <c r="AS2" s="51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</row>
    <row r="3" spans="1:58" s="52" customFormat="1" ht="12.75" customHeight="1">
      <c r="A3" s="1040"/>
      <c r="B3" s="1041"/>
      <c r="C3" s="1041"/>
      <c r="D3" s="1041"/>
      <c r="E3" s="1041"/>
      <c r="F3" s="110"/>
      <c r="G3" s="919" t="s">
        <v>10</v>
      </c>
      <c r="H3" s="1056" t="s">
        <v>57</v>
      </c>
      <c r="I3" s="1056"/>
      <c r="J3" s="1056"/>
      <c r="K3" s="1056"/>
      <c r="L3" s="1056"/>
      <c r="M3" s="1056"/>
      <c r="N3" s="1056"/>
      <c r="O3" s="1056"/>
      <c r="P3" s="1056"/>
      <c r="Q3" s="9"/>
      <c r="R3" s="919" t="s">
        <v>11</v>
      </c>
      <c r="S3" s="1025">
        <f>AS18</f>
        <v>40585</v>
      </c>
      <c r="T3" s="1026"/>
      <c r="U3" s="54"/>
      <c r="V3" s="54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195"/>
      <c r="AP3" s="195"/>
      <c r="AQ3" s="195"/>
      <c r="AR3" s="51"/>
      <c r="AS3" s="51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</row>
    <row r="4" spans="1:58" s="52" customFormat="1" ht="12" customHeight="1">
      <c r="A4" s="1040"/>
      <c r="B4" s="1041"/>
      <c r="C4" s="1041"/>
      <c r="D4" s="1041"/>
      <c r="E4" s="1041"/>
      <c r="F4" s="106"/>
      <c r="G4" s="919"/>
      <c r="H4" s="1055"/>
      <c r="I4" s="1055"/>
      <c r="J4" s="1055"/>
      <c r="K4" s="1055"/>
      <c r="L4" s="1055"/>
      <c r="M4" s="1055"/>
      <c r="N4" s="1055"/>
      <c r="O4" s="1055"/>
      <c r="P4" s="1055"/>
      <c r="Q4" s="111"/>
      <c r="R4" s="919"/>
      <c r="S4" s="1027"/>
      <c r="T4" s="1028"/>
      <c r="U4" s="54"/>
      <c r="V4" s="5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195"/>
      <c r="AP4" s="195"/>
      <c r="AQ4" s="195"/>
      <c r="AR4" s="51"/>
      <c r="AS4" s="51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</row>
    <row r="5" spans="1:58" s="52" customFormat="1" ht="12" customHeight="1" thickBot="1">
      <c r="A5" s="1042"/>
      <c r="B5" s="1043"/>
      <c r="C5" s="1043"/>
      <c r="D5" s="1043"/>
      <c r="E5" s="104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/>
      <c r="U5" s="53"/>
      <c r="V5" s="53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195"/>
      <c r="AP5" s="195"/>
      <c r="AQ5" s="195"/>
      <c r="AR5" s="51"/>
      <c r="AS5" s="51"/>
      <c r="AT5" s="195"/>
      <c r="AU5" s="201"/>
      <c r="AV5" s="201"/>
      <c r="AW5" s="201"/>
      <c r="AX5" s="201"/>
      <c r="AY5" s="201"/>
      <c r="AZ5" s="201"/>
      <c r="BA5" s="195"/>
      <c r="BB5" s="195"/>
      <c r="BC5" s="195"/>
      <c r="BD5" s="195"/>
      <c r="BE5" s="195"/>
      <c r="BF5" s="195"/>
    </row>
    <row r="6" spans="1:58" ht="24.75" customHeight="1">
      <c r="A6" s="114" t="s">
        <v>12</v>
      </c>
      <c r="B6" s="115"/>
      <c r="C6" s="116"/>
      <c r="D6" s="117"/>
      <c r="E6" s="117"/>
      <c r="F6" s="117"/>
      <c r="G6" s="117"/>
      <c r="H6" s="117"/>
      <c r="I6" s="118"/>
      <c r="J6" s="119"/>
      <c r="K6" s="120" t="s">
        <v>13</v>
      </c>
      <c r="L6" s="119"/>
      <c r="M6" s="121"/>
      <c r="N6" s="115" t="s">
        <v>14</v>
      </c>
      <c r="O6" s="117"/>
      <c r="P6" s="117"/>
      <c r="Q6" s="117"/>
      <c r="R6" s="117"/>
      <c r="S6" s="117"/>
      <c r="T6" s="122"/>
      <c r="U6" s="55"/>
      <c r="V6" s="55"/>
      <c r="AO6" s="196"/>
      <c r="AP6" s="196"/>
      <c r="AQ6" s="196"/>
      <c r="AR6" s="57"/>
      <c r="AS6" s="57"/>
      <c r="AT6" s="202"/>
      <c r="AU6" s="201"/>
      <c r="AV6" s="201"/>
      <c r="AW6" s="201"/>
      <c r="AX6" s="201"/>
      <c r="AY6" s="201"/>
      <c r="AZ6" s="201"/>
      <c r="BA6" s="203"/>
      <c r="BB6" s="204"/>
      <c r="BC6" s="204"/>
      <c r="BD6" s="195"/>
      <c r="BE6" s="195"/>
      <c r="BF6" s="195"/>
    </row>
    <row r="7" spans="1:58" ht="18" customHeight="1">
      <c r="A7" s="1029" t="str">
        <f>AT17</f>
        <v>Langenfeld 1</v>
      </c>
      <c r="B7" s="1030"/>
      <c r="C7" s="1030"/>
      <c r="D7" s="1030"/>
      <c r="E7" s="1030"/>
      <c r="F7" s="1030"/>
      <c r="G7" s="1030"/>
      <c r="H7" s="1031"/>
      <c r="I7" s="949">
        <f>IF(J21="","",IF(J21&lt;=3,0,IF(J21=4,1,IF(J21&gt;=5,2))))</f>
        <v>1</v>
      </c>
      <c r="J7" s="1044"/>
      <c r="K7" s="1057" t="s">
        <v>15</v>
      </c>
      <c r="L7" s="957">
        <f>IF(L21="","",IF(L21&lt;=3,0,IF(L21=4,1,IF(L21&gt;=5,2))))</f>
        <v>1</v>
      </c>
      <c r="M7" s="1022"/>
      <c r="N7" s="1029" t="str">
        <f>AZ17</f>
        <v>Hilden 1</v>
      </c>
      <c r="O7" s="1030"/>
      <c r="P7" s="1030"/>
      <c r="Q7" s="1030"/>
      <c r="R7" s="1030"/>
      <c r="S7" s="1030"/>
      <c r="T7" s="1031"/>
      <c r="U7" s="59"/>
      <c r="V7" s="59"/>
      <c r="AO7" s="196"/>
      <c r="AP7" s="196"/>
      <c r="AQ7" s="196"/>
      <c r="AR7" s="57"/>
      <c r="AS7" s="57"/>
      <c r="AT7" s="202"/>
      <c r="AU7" s="201"/>
      <c r="AV7" s="201"/>
      <c r="AW7" s="201"/>
      <c r="AX7" s="201"/>
      <c r="AY7" s="201"/>
      <c r="AZ7" s="201"/>
      <c r="BA7" s="203"/>
      <c r="BB7" s="204"/>
      <c r="BC7" s="204"/>
      <c r="BD7" s="195"/>
      <c r="BE7" s="199"/>
      <c r="BF7" s="195"/>
    </row>
    <row r="8" spans="1:58" ht="6.75" customHeight="1" thickBot="1">
      <c r="A8" s="1032"/>
      <c r="B8" s="1033"/>
      <c r="C8" s="1033"/>
      <c r="D8" s="1033"/>
      <c r="E8" s="1033"/>
      <c r="F8" s="1033"/>
      <c r="G8" s="1033"/>
      <c r="H8" s="1034"/>
      <c r="I8" s="1045"/>
      <c r="J8" s="1046"/>
      <c r="K8" s="1058"/>
      <c r="L8" s="1023"/>
      <c r="M8" s="1024"/>
      <c r="N8" s="1032"/>
      <c r="O8" s="1033"/>
      <c r="P8" s="1033"/>
      <c r="Q8" s="1033"/>
      <c r="R8" s="1033"/>
      <c r="S8" s="1033"/>
      <c r="T8" s="1034"/>
      <c r="U8" s="58"/>
      <c r="V8" s="58"/>
      <c r="AO8" s="196"/>
      <c r="AP8" s="197"/>
      <c r="AQ8" s="197"/>
      <c r="AR8" s="60"/>
      <c r="AS8" s="60"/>
      <c r="AT8" s="197"/>
      <c r="AU8" s="201"/>
      <c r="AV8" s="205"/>
      <c r="AW8" s="205"/>
      <c r="AX8" s="206"/>
      <c r="AY8" s="201"/>
      <c r="AZ8" s="201"/>
      <c r="BA8" s="203"/>
      <c r="BB8" s="207"/>
      <c r="BC8" s="207"/>
      <c r="BD8" s="195"/>
      <c r="BE8" s="195"/>
      <c r="BF8" s="195"/>
    </row>
    <row r="9" spans="1:58" ht="18" customHeight="1">
      <c r="A9" s="124"/>
      <c r="B9" s="125"/>
      <c r="C9" s="116"/>
      <c r="D9" s="126"/>
      <c r="E9" s="127"/>
      <c r="F9" s="128"/>
      <c r="G9" s="128"/>
      <c r="H9" s="1047" t="s">
        <v>36</v>
      </c>
      <c r="I9" s="1050" t="s">
        <v>37</v>
      </c>
      <c r="J9" s="129"/>
      <c r="K9" s="130"/>
      <c r="L9" s="121"/>
      <c r="M9" s="131"/>
      <c r="N9" s="116"/>
      <c r="O9" s="126"/>
      <c r="P9" s="127"/>
      <c r="Q9" s="128"/>
      <c r="R9" s="128"/>
      <c r="S9" s="1047" t="s">
        <v>36</v>
      </c>
      <c r="T9" s="1050" t="s">
        <v>37</v>
      </c>
      <c r="U9" s="58"/>
      <c r="V9" s="58"/>
      <c r="AO9" s="196"/>
      <c r="AP9" s="196"/>
      <c r="AQ9" s="196"/>
      <c r="AR9" s="57"/>
      <c r="AS9" s="57"/>
      <c r="AT9" s="210" t="s">
        <v>56</v>
      </c>
      <c r="AU9" s="204"/>
      <c r="AV9" s="206"/>
      <c r="AW9" s="206"/>
      <c r="AX9" s="206"/>
      <c r="AY9" s="204"/>
      <c r="AZ9" s="204"/>
      <c r="BA9" s="204"/>
      <c r="BB9" s="204"/>
      <c r="BC9" s="204"/>
      <c r="BD9" s="195"/>
      <c r="BE9" s="195"/>
      <c r="BF9" s="195"/>
    </row>
    <row r="10" spans="1:58" s="63" customFormat="1" ht="12.75" customHeight="1" thickBot="1">
      <c r="A10" s="132"/>
      <c r="B10" s="133" t="s">
        <v>38</v>
      </c>
      <c r="C10" s="134"/>
      <c r="D10" s="135"/>
      <c r="E10" s="1061" t="s">
        <v>6</v>
      </c>
      <c r="F10" s="1062"/>
      <c r="G10" s="136" t="s">
        <v>39</v>
      </c>
      <c r="H10" s="1048"/>
      <c r="I10" s="1051"/>
      <c r="J10" s="137"/>
      <c r="K10" s="138" t="s">
        <v>20</v>
      </c>
      <c r="L10" s="139"/>
      <c r="M10" s="140" t="s">
        <v>38</v>
      </c>
      <c r="N10" s="134"/>
      <c r="O10" s="135"/>
      <c r="P10" s="1061" t="s">
        <v>6</v>
      </c>
      <c r="Q10" s="1062"/>
      <c r="R10" s="136" t="s">
        <v>39</v>
      </c>
      <c r="S10" s="1048"/>
      <c r="T10" s="1051"/>
      <c r="U10" s="62"/>
      <c r="V10" s="62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196"/>
      <c r="AP10" s="196"/>
      <c r="AQ10" s="196"/>
      <c r="AR10" s="57"/>
      <c r="AS10" s="57"/>
      <c r="AT10" s="202"/>
      <c r="AU10" s="208"/>
      <c r="AV10" s="206"/>
      <c r="AW10" s="206"/>
      <c r="AX10" s="206"/>
      <c r="AY10" s="208"/>
      <c r="AZ10" s="208"/>
      <c r="BA10" s="204"/>
      <c r="BB10" s="209"/>
      <c r="BC10" s="204"/>
      <c r="BD10" s="195"/>
      <c r="BE10" s="195"/>
      <c r="BF10" s="195"/>
    </row>
    <row r="11" spans="1:58" s="63" customFormat="1" ht="6.75" customHeight="1" thickBot="1">
      <c r="A11" s="141"/>
      <c r="B11" s="142"/>
      <c r="C11" s="142"/>
      <c r="D11" s="143"/>
      <c r="E11" s="144"/>
      <c r="F11" s="145"/>
      <c r="G11" s="145"/>
      <c r="H11" s="1049"/>
      <c r="I11" s="1052"/>
      <c r="J11" s="146"/>
      <c r="K11" s="147"/>
      <c r="L11" s="148"/>
      <c r="M11" s="144"/>
      <c r="N11" s="142"/>
      <c r="O11" s="143"/>
      <c r="P11" s="144"/>
      <c r="Q11" s="145"/>
      <c r="R11" s="145"/>
      <c r="S11" s="1049"/>
      <c r="T11" s="1052"/>
      <c r="U11" s="62"/>
      <c r="V11" s="62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196"/>
      <c r="AP11" s="196"/>
      <c r="AQ11" s="196"/>
      <c r="AR11" s="57"/>
      <c r="AS11" s="57"/>
      <c r="AT11" s="1005">
        <v>443</v>
      </c>
      <c r="AU11" s="661"/>
      <c r="AV11" s="208"/>
      <c r="AW11" s="208"/>
      <c r="AX11" s="208"/>
      <c r="AY11" s="208"/>
      <c r="AZ11" s="208"/>
      <c r="BA11" s="204"/>
      <c r="BB11" s="204"/>
      <c r="BC11" s="204"/>
      <c r="BD11" s="195"/>
      <c r="BE11" s="195"/>
      <c r="BF11" s="195"/>
    </row>
    <row r="12" spans="1:58" s="63" customFormat="1" ht="32.25" customHeight="1" thickBot="1">
      <c r="A12" s="1035" t="s">
        <v>40</v>
      </c>
      <c r="B12" s="1037">
        <f>AU21</f>
        <v>0</v>
      </c>
      <c r="C12" s="1011"/>
      <c r="D12" s="1012"/>
      <c r="E12" s="1015">
        <f>AV21</f>
        <v>0</v>
      </c>
      <c r="F12" s="1016"/>
      <c r="G12" s="1063">
        <f>AW21</f>
        <v>0</v>
      </c>
      <c r="H12" s="1013" t="e">
        <f>IF(E12="","",TRUNC(E12/G12,2))</f>
        <v>#DIV/0!</v>
      </c>
      <c r="I12" s="1008">
        <f>AX21</f>
        <v>0</v>
      </c>
      <c r="J12" s="1065">
        <f>IF(P12="","",IF(E12&gt;P12,2,IF(E12=P12,1,IF(E12&lt;P12,0))))</f>
        <v>1</v>
      </c>
      <c r="K12" s="1068" t="s">
        <v>15</v>
      </c>
      <c r="L12" s="1059">
        <f>IF(P12="","",IF(J12=2,0,IF(J12=1,1,IF(J12=0,2))))</f>
        <v>1</v>
      </c>
      <c r="M12" s="1010">
        <f>AZ21</f>
        <v>0</v>
      </c>
      <c r="N12" s="1011"/>
      <c r="O12" s="1012"/>
      <c r="P12" s="1015">
        <f>BA21</f>
        <v>0</v>
      </c>
      <c r="Q12" s="1016"/>
      <c r="R12" s="1017">
        <f>IF(G12="","",SUM(G12))</f>
        <v>0</v>
      </c>
      <c r="S12" s="1013" t="e">
        <f>IF(P12="","",TRUNC(P12/R12,2))</f>
        <v>#DIV/0!</v>
      </c>
      <c r="T12" s="1008">
        <f>BC21</f>
        <v>0</v>
      </c>
      <c r="U12" s="62"/>
      <c r="V12" s="62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196"/>
      <c r="AP12" s="196"/>
      <c r="AQ12" s="196"/>
      <c r="AR12" s="57"/>
      <c r="AS12" s="57"/>
      <c r="AT12" s="1006"/>
      <c r="AU12" s="661"/>
      <c r="AV12" s="208"/>
      <c r="AW12" s="1002" t="s">
        <v>60</v>
      </c>
      <c r="AX12" s="1002"/>
      <c r="AY12" s="1002"/>
      <c r="AZ12" s="208"/>
      <c r="BA12" s="204"/>
      <c r="BB12" s="204"/>
      <c r="BC12" s="204"/>
      <c r="BD12" s="195"/>
      <c r="BE12" s="195"/>
      <c r="BF12" s="195"/>
    </row>
    <row r="13" spans="1:58" s="66" customFormat="1" ht="30.75" customHeight="1" thickBot="1">
      <c r="A13" s="1036"/>
      <c r="B13" s="1038">
        <f>AU22</f>
        <v>0</v>
      </c>
      <c r="C13" s="1020"/>
      <c r="D13" s="1021"/>
      <c r="E13" s="144" t="s">
        <v>41</v>
      </c>
      <c r="F13" s="149">
        <f>IF(E12="","",SUM(E12*1))</f>
        <v>0</v>
      </c>
      <c r="G13" s="1064"/>
      <c r="H13" s="1014"/>
      <c r="I13" s="1009"/>
      <c r="J13" s="1066"/>
      <c r="K13" s="1069"/>
      <c r="L13" s="1060"/>
      <c r="M13" s="1019">
        <f>AZ22</f>
        <v>0</v>
      </c>
      <c r="N13" s="1020"/>
      <c r="O13" s="1021"/>
      <c r="P13" s="144" t="s">
        <v>41</v>
      </c>
      <c r="Q13" s="149">
        <f>IF(P12="","",SUM(P12*1))</f>
        <v>0</v>
      </c>
      <c r="R13" s="1018"/>
      <c r="S13" s="1014"/>
      <c r="T13" s="1009"/>
      <c r="U13" s="64"/>
      <c r="V13" s="65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198"/>
      <c r="AP13" s="196"/>
      <c r="AQ13" s="196"/>
      <c r="AR13" s="57"/>
      <c r="AS13" s="57"/>
      <c r="AT13" s="1007"/>
      <c r="AU13" s="661"/>
      <c r="AV13" s="204"/>
      <c r="AW13" s="204"/>
      <c r="AX13" s="204"/>
      <c r="AY13" s="204"/>
      <c r="AZ13" s="204"/>
      <c r="BA13" s="204"/>
      <c r="BB13" s="204"/>
      <c r="BC13" s="204"/>
      <c r="BD13" s="195"/>
      <c r="BE13" s="195"/>
      <c r="BF13" s="195"/>
    </row>
    <row r="14" spans="1:58" s="66" customFormat="1" ht="30.75" customHeight="1" thickBot="1">
      <c r="A14" s="359"/>
      <c r="B14" s="360"/>
      <c r="C14" s="357"/>
      <c r="D14" s="358"/>
      <c r="E14" s="151"/>
      <c r="F14" s="415"/>
      <c r="G14" s="416"/>
      <c r="H14" s="417"/>
      <c r="I14" s="418"/>
      <c r="J14" s="362"/>
      <c r="K14" s="363"/>
      <c r="L14" s="361"/>
      <c r="M14" s="356"/>
      <c r="N14" s="357"/>
      <c r="O14" s="358"/>
      <c r="P14" s="151"/>
      <c r="Q14" s="415"/>
      <c r="R14" s="419"/>
      <c r="S14" s="417"/>
      <c r="T14" s="418"/>
      <c r="U14" s="64"/>
      <c r="V14" s="65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198"/>
      <c r="AP14" s="196"/>
      <c r="AQ14" s="662"/>
      <c r="AR14" s="57"/>
      <c r="AS14" s="57"/>
      <c r="AT14" s="420"/>
      <c r="AU14" s="420"/>
      <c r="AV14" s="204"/>
      <c r="AW14" s="204"/>
      <c r="AX14" s="204"/>
      <c r="AY14" s="204"/>
      <c r="AZ14" s="204"/>
      <c r="BA14" s="204"/>
      <c r="BB14" s="204"/>
      <c r="BC14" s="204"/>
      <c r="BD14" s="195"/>
      <c r="BE14" s="195"/>
      <c r="BF14" s="195"/>
    </row>
    <row r="15" spans="1:58" s="66" customFormat="1" ht="27.75" customHeight="1" thickBot="1">
      <c r="A15" s="1067" t="s">
        <v>42</v>
      </c>
      <c r="B15" s="1037">
        <f aca="true" t="shared" si="0" ref="B15:B20">AU23</f>
        <v>0</v>
      </c>
      <c r="C15" s="1011"/>
      <c r="D15" s="1012"/>
      <c r="E15" s="1015">
        <f>AV23</f>
        <v>0</v>
      </c>
      <c r="F15" s="1016"/>
      <c r="G15" s="1063">
        <f>AW23</f>
        <v>0</v>
      </c>
      <c r="H15" s="1013" t="e">
        <f>IF(E15="","",TRUNC(E15/G15,2))</f>
        <v>#DIV/0!</v>
      </c>
      <c r="I15" s="1008"/>
      <c r="J15" s="1065">
        <f>IF(P15="","",IF(E15&gt;P15,2,IF(E15=P15,1,IF(E15&lt;P15,0))))</f>
        <v>1</v>
      </c>
      <c r="K15" s="1070" t="s">
        <v>15</v>
      </c>
      <c r="L15" s="1071">
        <f>IF(P15="","",IF(J15=2,0,IF(J15=1,1,IF(J15=0,2))))</f>
        <v>1</v>
      </c>
      <c r="M15" s="1010">
        <f aca="true" t="shared" si="1" ref="M15:M20">AZ23</f>
        <v>0</v>
      </c>
      <c r="N15" s="1011"/>
      <c r="O15" s="1012"/>
      <c r="P15" s="1015">
        <f>BA23</f>
        <v>0</v>
      </c>
      <c r="Q15" s="1016"/>
      <c r="R15" s="1017">
        <f>IF(G15="","",SUM(G15))</f>
        <v>0</v>
      </c>
      <c r="S15" s="1013" t="e">
        <f>IF(P15="","",TRUNC(P15/R15,2))</f>
        <v>#DIV/0!</v>
      </c>
      <c r="T15" s="1008">
        <f>BC23</f>
        <v>0</v>
      </c>
      <c r="U15" s="64"/>
      <c r="V15" s="65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198"/>
      <c r="AP15" s="198"/>
      <c r="AQ15" s="195"/>
      <c r="AR15" s="14"/>
      <c r="AS15" s="14"/>
      <c r="AT15" s="663"/>
      <c r="AU15" s="664"/>
      <c r="AV15" s="664"/>
      <c r="AW15" s="664"/>
      <c r="AX15" s="664"/>
      <c r="AY15" s="664"/>
      <c r="AZ15" s="664"/>
      <c r="BA15" s="665"/>
      <c r="BB15" s="80"/>
      <c r="BC15" s="81"/>
      <c r="BD15" s="195"/>
      <c r="BE15" s="195"/>
      <c r="BF15" s="195"/>
    </row>
    <row r="16" spans="1:58" s="66" customFormat="1" ht="27.75" customHeight="1" thickBot="1">
      <c r="A16" s="1036"/>
      <c r="B16" s="1038">
        <f t="shared" si="0"/>
        <v>0</v>
      </c>
      <c r="C16" s="1020"/>
      <c r="D16" s="1021"/>
      <c r="E16" s="144" t="s">
        <v>43</v>
      </c>
      <c r="F16" s="149">
        <f>IF(E15="","",SUM(E15*8))</f>
        <v>0</v>
      </c>
      <c r="G16" s="1064"/>
      <c r="H16" s="1014"/>
      <c r="I16" s="1009"/>
      <c r="J16" s="1066"/>
      <c r="K16" s="1069"/>
      <c r="L16" s="1060"/>
      <c r="M16" s="1019">
        <f t="shared" si="1"/>
        <v>0</v>
      </c>
      <c r="N16" s="1020"/>
      <c r="O16" s="1021"/>
      <c r="P16" s="144" t="s">
        <v>43</v>
      </c>
      <c r="Q16" s="149">
        <f>IF(P15="","",SUM(P15*8))</f>
        <v>0</v>
      </c>
      <c r="R16" s="1018"/>
      <c r="S16" s="1014"/>
      <c r="T16" s="1009"/>
      <c r="U16" s="64"/>
      <c r="V16" s="65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198"/>
      <c r="AP16" s="198"/>
      <c r="AQ16" s="195"/>
      <c r="AR16" s="14"/>
      <c r="AS16" s="14"/>
      <c r="AT16" s="180"/>
      <c r="AU16" s="181" t="s">
        <v>1</v>
      </c>
      <c r="AV16" s="1003" t="str">
        <f>VLOOKUP($AT$11,Vierkampf,2,FALSE)</f>
        <v>Oberliga</v>
      </c>
      <c r="AW16" s="1004"/>
      <c r="AX16" s="1000" t="s">
        <v>57</v>
      </c>
      <c r="AY16" s="1001"/>
      <c r="AZ16" s="183" t="s">
        <v>3</v>
      </c>
      <c r="BA16" s="178"/>
      <c r="BB16" s="178"/>
      <c r="BC16" s="179"/>
      <c r="BD16" s="195"/>
      <c r="BE16" s="195"/>
      <c r="BF16" s="195"/>
    </row>
    <row r="17" spans="1:58" s="66" customFormat="1" ht="36" customHeight="1" thickBot="1">
      <c r="A17" s="1067" t="s">
        <v>44</v>
      </c>
      <c r="B17" s="1037">
        <f t="shared" si="0"/>
        <v>0</v>
      </c>
      <c r="C17" s="1011"/>
      <c r="D17" s="1012"/>
      <c r="E17" s="1015">
        <f>AV25</f>
        <v>0</v>
      </c>
      <c r="F17" s="1016"/>
      <c r="G17" s="1063">
        <f>AW25</f>
        <v>0</v>
      </c>
      <c r="H17" s="1013" t="e">
        <f>IF(E17="","",TRUNC(E17/G17,2))</f>
        <v>#DIV/0!</v>
      </c>
      <c r="I17" s="1008"/>
      <c r="J17" s="1065">
        <f>IF(P17="","",IF(E17&gt;P17,2,IF(E17=P17,1,IF(E17&lt;P17,0))))</f>
        <v>1</v>
      </c>
      <c r="K17" s="1070" t="s">
        <v>15</v>
      </c>
      <c r="L17" s="1071">
        <f>IF(P17="","",IF(J17=2,0,IF(J17=1,1,IF(J17=0,2))))</f>
        <v>1</v>
      </c>
      <c r="M17" s="1010">
        <f t="shared" si="1"/>
        <v>0</v>
      </c>
      <c r="N17" s="1011"/>
      <c r="O17" s="1012"/>
      <c r="P17" s="1015">
        <f>BA25</f>
        <v>0</v>
      </c>
      <c r="Q17" s="1016"/>
      <c r="R17" s="1017">
        <f>IF(G17="","",SUM(G17))</f>
        <v>0</v>
      </c>
      <c r="S17" s="1013" t="e">
        <f>IF(P17="","",TRUNC(P17/R17,2))</f>
        <v>#DIV/0!</v>
      </c>
      <c r="T17" s="1008">
        <f>BC25</f>
        <v>0</v>
      </c>
      <c r="U17" s="991" t="s">
        <v>59</v>
      </c>
      <c r="V17" s="992"/>
      <c r="W17" s="992"/>
      <c r="X17" s="992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198"/>
      <c r="AP17" s="198"/>
      <c r="AQ17" s="195"/>
      <c r="AR17" s="14"/>
      <c r="AS17" s="14"/>
      <c r="AT17" s="998" t="str">
        <f>VLOOKUP($AT$11,Vierkampf,3,FALSE)</f>
        <v>Langenfeld 1</v>
      </c>
      <c r="AU17" s="999"/>
      <c r="AV17" s="177"/>
      <c r="AW17" s="177"/>
      <c r="AX17" s="177"/>
      <c r="AY17" s="177"/>
      <c r="AZ17" s="998" t="str">
        <f>VLOOKUP($AT$11,Vierkampf,6,FALSE)</f>
        <v>Hilden 1</v>
      </c>
      <c r="BA17" s="999"/>
      <c r="BB17" s="182"/>
      <c r="BC17" s="186"/>
      <c r="BD17" s="195"/>
      <c r="BE17" s="195"/>
      <c r="BF17" s="195"/>
    </row>
    <row r="18" spans="1:58" s="66" customFormat="1" ht="32.25" customHeight="1" thickBot="1">
      <c r="A18" s="1036"/>
      <c r="B18" s="1038">
        <f t="shared" si="0"/>
        <v>0</v>
      </c>
      <c r="C18" s="1020"/>
      <c r="D18" s="1021"/>
      <c r="E18" s="144" t="s">
        <v>45</v>
      </c>
      <c r="F18" s="149">
        <f>IF(E17="","",SUM(E17*2))</f>
        <v>0</v>
      </c>
      <c r="G18" s="1064"/>
      <c r="H18" s="1014"/>
      <c r="I18" s="1009"/>
      <c r="J18" s="1066"/>
      <c r="K18" s="1069"/>
      <c r="L18" s="1060"/>
      <c r="M18" s="1019">
        <f t="shared" si="1"/>
        <v>0</v>
      </c>
      <c r="N18" s="1020"/>
      <c r="O18" s="1021"/>
      <c r="P18" s="144" t="s">
        <v>45</v>
      </c>
      <c r="Q18" s="149">
        <f>IF(P17="","",SUM(P17*2))</f>
        <v>0</v>
      </c>
      <c r="R18" s="1018"/>
      <c r="S18" s="1014"/>
      <c r="T18" s="1009"/>
      <c r="U18" s="64"/>
      <c r="V18" s="65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196"/>
      <c r="AP18" s="195"/>
      <c r="AQ18" s="195"/>
      <c r="AR18" s="14"/>
      <c r="AS18" s="1000">
        <f>VLOOKUP($AT$11,Vierkampf,8,FALSE)</f>
        <v>40585</v>
      </c>
      <c r="AT18" s="1001"/>
      <c r="AU18" s="89"/>
      <c r="AV18" s="89"/>
      <c r="AW18" s="89"/>
      <c r="AX18" s="89"/>
      <c r="AY18" s="89"/>
      <c r="AZ18" s="89"/>
      <c r="BA18" s="90"/>
      <c r="BB18" s="90"/>
      <c r="BC18" s="91"/>
      <c r="BD18" s="195"/>
      <c r="BE18" s="195"/>
      <c r="BF18" s="195"/>
    </row>
    <row r="19" spans="1:58" s="66" customFormat="1" ht="36" customHeight="1" thickBot="1">
      <c r="A19" s="1067" t="s">
        <v>46</v>
      </c>
      <c r="B19" s="1037">
        <f t="shared" si="0"/>
        <v>0</v>
      </c>
      <c r="C19" s="1011"/>
      <c r="D19" s="1012"/>
      <c r="E19" s="1015">
        <f>AV27</f>
        <v>0</v>
      </c>
      <c r="F19" s="1016"/>
      <c r="G19" s="1063">
        <f>AW27</f>
        <v>0</v>
      </c>
      <c r="H19" s="1013" t="e">
        <f>IF(E19="","",TRUNC(E19/G19,2))</f>
        <v>#DIV/0!</v>
      </c>
      <c r="I19" s="1008"/>
      <c r="J19" s="1072">
        <f>IF(P19="","",IF(E19&gt;P19,2,IF(E19=P19,1,IF(E19&lt;P19,0))))</f>
        <v>1</v>
      </c>
      <c r="K19" s="1070" t="s">
        <v>15</v>
      </c>
      <c r="L19" s="1071">
        <f>IF(P19="","",IF(J19=2,0,IF(J19=1,1,IF(J19=0,2))))</f>
        <v>1</v>
      </c>
      <c r="M19" s="1010">
        <f t="shared" si="1"/>
        <v>0</v>
      </c>
      <c r="N19" s="1011"/>
      <c r="O19" s="1012"/>
      <c r="P19" s="1015">
        <f>BA27</f>
        <v>0</v>
      </c>
      <c r="Q19" s="1016"/>
      <c r="R19" s="1017">
        <f>IF(G19="","",SUM(G19))</f>
        <v>0</v>
      </c>
      <c r="S19" s="1013" t="e">
        <f>IF(P19="","",TRUNC(P19/R19,2))</f>
        <v>#DIV/0!</v>
      </c>
      <c r="T19" s="1008">
        <f>BC27</f>
        <v>0</v>
      </c>
      <c r="U19" s="64"/>
      <c r="V19" s="65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195"/>
      <c r="AP19" s="195"/>
      <c r="AQ19" s="195"/>
      <c r="AR19" s="14"/>
      <c r="AS19" s="14"/>
      <c r="AT19" s="995" t="s">
        <v>47</v>
      </c>
      <c r="AU19" s="996"/>
      <c r="AV19" s="996"/>
      <c r="AW19" s="996"/>
      <c r="AX19" s="996"/>
      <c r="AY19" s="996"/>
      <c r="AZ19" s="996"/>
      <c r="BA19" s="187"/>
      <c r="BB19" s="187"/>
      <c r="BC19" s="188"/>
      <c r="BD19" s="195"/>
      <c r="BE19" s="195"/>
      <c r="BF19" s="195"/>
    </row>
    <row r="20" spans="1:58" s="66" customFormat="1" ht="36.75" customHeight="1" thickBot="1">
      <c r="A20" s="1036"/>
      <c r="B20" s="1038">
        <f t="shared" si="0"/>
        <v>0</v>
      </c>
      <c r="C20" s="1020"/>
      <c r="D20" s="1021"/>
      <c r="E20" s="151" t="s">
        <v>48</v>
      </c>
      <c r="F20" s="152">
        <f>IF(E19="","",SUM(E19*3))</f>
        <v>0</v>
      </c>
      <c r="G20" s="1064"/>
      <c r="H20" s="1014"/>
      <c r="I20" s="1009"/>
      <c r="J20" s="1066"/>
      <c r="K20" s="1069"/>
      <c r="L20" s="1060"/>
      <c r="M20" s="1019">
        <f t="shared" si="1"/>
        <v>0</v>
      </c>
      <c r="N20" s="1020"/>
      <c r="O20" s="1021"/>
      <c r="P20" s="151" t="s">
        <v>48</v>
      </c>
      <c r="Q20" s="152">
        <f>IF(P19="","",SUM(P19*3))</f>
        <v>0</v>
      </c>
      <c r="R20" s="1018"/>
      <c r="S20" s="1014"/>
      <c r="T20" s="1009"/>
      <c r="U20" s="64"/>
      <c r="V20" s="65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195"/>
      <c r="AP20" s="195"/>
      <c r="AQ20" s="195"/>
      <c r="AR20" s="14"/>
      <c r="AS20" s="14"/>
      <c r="AT20" s="184" t="s">
        <v>0</v>
      </c>
      <c r="AU20" s="212" t="s">
        <v>79</v>
      </c>
      <c r="AV20" s="101" t="s">
        <v>27</v>
      </c>
      <c r="AW20" s="101" t="s">
        <v>28</v>
      </c>
      <c r="AX20" s="101" t="s">
        <v>2</v>
      </c>
      <c r="AY20" s="185" t="s">
        <v>0</v>
      </c>
      <c r="AZ20" s="212" t="s">
        <v>79</v>
      </c>
      <c r="BA20" s="101" t="s">
        <v>27</v>
      </c>
      <c r="BB20" s="101" t="s">
        <v>28</v>
      </c>
      <c r="BC20" s="101" t="s">
        <v>2</v>
      </c>
      <c r="BD20" s="195"/>
      <c r="BE20" s="195"/>
      <c r="BF20" s="195"/>
    </row>
    <row r="21" spans="1:58" s="66" customFormat="1" ht="23.25" customHeight="1">
      <c r="A21" s="1090" t="s">
        <v>21</v>
      </c>
      <c r="B21" s="1091"/>
      <c r="C21" s="1091"/>
      <c r="D21" s="1091"/>
      <c r="E21" s="1096">
        <f>IF(E19="","",SUM(F13+F16+F18+F20))</f>
        <v>0</v>
      </c>
      <c r="F21" s="1097"/>
      <c r="G21" s="1073">
        <f>IF(F20="","",SUM(G12:G20))</f>
        <v>0</v>
      </c>
      <c r="H21" s="1076" t="e">
        <f>IF(G21="","",TRUNC(E21/G21,2))</f>
        <v>#DIV/0!</v>
      </c>
      <c r="I21" s="1077"/>
      <c r="J21" s="1082">
        <f>IF(J12="","",SUM(J12:J20))</f>
        <v>4</v>
      </c>
      <c r="K21" s="1085" t="s">
        <v>15</v>
      </c>
      <c r="L21" s="1087">
        <f>IF(L12="","",SUM(L12:L20))</f>
        <v>4</v>
      </c>
      <c r="M21" s="1090" t="s">
        <v>21</v>
      </c>
      <c r="N21" s="1091"/>
      <c r="O21" s="1091"/>
      <c r="P21" s="1096">
        <f>IF(P19="","",SUM(Q13+Q16+Q18+Q20))</f>
        <v>0</v>
      </c>
      <c r="Q21" s="1097"/>
      <c r="R21" s="1073">
        <f>IF(Q20="","",SUM(R12:R20))</f>
        <v>0</v>
      </c>
      <c r="S21" s="1076" t="e">
        <f>IF(R21="","",TRUNC(P21/R21,2))</f>
        <v>#DIV/0!</v>
      </c>
      <c r="T21" s="1077"/>
      <c r="U21" s="64"/>
      <c r="V21" s="65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195"/>
      <c r="AP21" s="195"/>
      <c r="AQ21" s="200" t="s">
        <v>49</v>
      </c>
      <c r="AR21" s="14"/>
      <c r="AS21" s="14"/>
      <c r="AT21" s="997">
        <v>1</v>
      </c>
      <c r="AU21" s="96"/>
      <c r="AV21" s="993"/>
      <c r="AW21" s="994"/>
      <c r="AX21" s="990"/>
      <c r="AY21" s="191">
        <v>1</v>
      </c>
      <c r="AZ21" s="96"/>
      <c r="BA21" s="993"/>
      <c r="BB21" s="989">
        <f>AW21</f>
        <v>0</v>
      </c>
      <c r="BC21" s="990"/>
      <c r="BD21" s="195"/>
      <c r="BE21" s="195"/>
      <c r="BF21" s="195"/>
    </row>
    <row r="22" spans="1:58" s="66" customFormat="1" ht="24" customHeight="1" thickBot="1">
      <c r="A22" s="1092"/>
      <c r="B22" s="1093"/>
      <c r="C22" s="1093"/>
      <c r="D22" s="1093"/>
      <c r="E22" s="1098"/>
      <c r="F22" s="1099"/>
      <c r="G22" s="1074"/>
      <c r="H22" s="1078"/>
      <c r="I22" s="1079"/>
      <c r="J22" s="1083"/>
      <c r="K22" s="950"/>
      <c r="L22" s="1088"/>
      <c r="M22" s="1092"/>
      <c r="N22" s="1093"/>
      <c r="O22" s="1093"/>
      <c r="P22" s="1098"/>
      <c r="Q22" s="1099"/>
      <c r="R22" s="1074"/>
      <c r="S22" s="1078"/>
      <c r="T22" s="1079"/>
      <c r="U22" s="67"/>
      <c r="V22" s="67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195"/>
      <c r="AP22" s="195"/>
      <c r="AQ22" s="200"/>
      <c r="AR22" s="14"/>
      <c r="AS22" s="14"/>
      <c r="AT22" s="980"/>
      <c r="AU22" s="189"/>
      <c r="AV22" s="981"/>
      <c r="AW22" s="982"/>
      <c r="AX22" s="983"/>
      <c r="AY22" s="192"/>
      <c r="AZ22" s="153"/>
      <c r="BA22" s="981"/>
      <c r="BB22" s="987"/>
      <c r="BC22" s="983"/>
      <c r="BD22" s="195"/>
      <c r="BE22" s="195"/>
      <c r="BF22" s="195"/>
    </row>
    <row r="23" spans="1:58" s="66" customFormat="1" ht="24" customHeight="1" thickBot="1">
      <c r="A23" s="1094"/>
      <c r="B23" s="1095"/>
      <c r="C23" s="1095"/>
      <c r="D23" s="1095"/>
      <c r="E23" s="1100"/>
      <c r="F23" s="1101"/>
      <c r="G23" s="1075"/>
      <c r="H23" s="1080"/>
      <c r="I23" s="1081"/>
      <c r="J23" s="1084"/>
      <c r="K23" s="1086"/>
      <c r="L23" s="1089"/>
      <c r="M23" s="1094"/>
      <c r="N23" s="1095"/>
      <c r="O23" s="1095"/>
      <c r="P23" s="1100"/>
      <c r="Q23" s="1101"/>
      <c r="R23" s="1075"/>
      <c r="S23" s="1080"/>
      <c r="T23" s="1081"/>
      <c r="U23" s="67"/>
      <c r="V23" s="67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195"/>
      <c r="AP23" s="195"/>
      <c r="AQ23" s="200" t="s">
        <v>42</v>
      </c>
      <c r="AR23" s="14"/>
      <c r="AS23" s="14"/>
      <c r="AT23" s="979">
        <v>2</v>
      </c>
      <c r="AU23" s="96"/>
      <c r="AV23" s="981"/>
      <c r="AW23" s="982"/>
      <c r="AX23" s="983"/>
      <c r="AY23" s="193">
        <v>2</v>
      </c>
      <c r="AZ23" s="96"/>
      <c r="BA23" s="981"/>
      <c r="BB23" s="987">
        <f>AW23</f>
        <v>0</v>
      </c>
      <c r="BC23" s="983"/>
      <c r="BD23" s="195"/>
      <c r="BE23" s="195"/>
      <c r="BF23" s="195"/>
    </row>
    <row r="24" spans="1:58" s="66" customFormat="1" ht="24" customHeight="1" thickBot="1">
      <c r="A24" s="154" t="s">
        <v>22</v>
      </c>
      <c r="B24" s="155"/>
      <c r="C24" s="155"/>
      <c r="D24" s="155"/>
      <c r="E24" s="156"/>
      <c r="F24" s="156"/>
      <c r="G24" s="155"/>
      <c r="H24" s="155"/>
      <c r="I24" s="155"/>
      <c r="J24" s="155"/>
      <c r="K24" s="155"/>
      <c r="L24" s="155"/>
      <c r="M24" s="157" t="s">
        <v>23</v>
      </c>
      <c r="N24" s="155"/>
      <c r="O24" s="158"/>
      <c r="P24" s="159"/>
      <c r="Q24" s="159"/>
      <c r="R24" s="159"/>
      <c r="S24" s="159"/>
      <c r="T24" s="160"/>
      <c r="U24" s="67"/>
      <c r="V24" s="67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195"/>
      <c r="AP24" s="195"/>
      <c r="AQ24" s="200"/>
      <c r="AR24" s="14"/>
      <c r="AS24" s="14"/>
      <c r="AT24" s="980"/>
      <c r="AU24" s="189"/>
      <c r="AV24" s="981"/>
      <c r="AW24" s="982"/>
      <c r="AX24" s="983"/>
      <c r="AY24" s="192"/>
      <c r="AZ24" s="153"/>
      <c r="BA24" s="981"/>
      <c r="BB24" s="987"/>
      <c r="BC24" s="983"/>
      <c r="BD24" s="195"/>
      <c r="BE24" s="195"/>
      <c r="BF24" s="195"/>
    </row>
    <row r="25" spans="1:58" s="69" customFormat="1" ht="23.25" customHeight="1">
      <c r="A25" s="161"/>
      <c r="B25" s="1102"/>
      <c r="C25" s="1102"/>
      <c r="D25" s="1102"/>
      <c r="E25" s="1102"/>
      <c r="F25" s="1102"/>
      <c r="G25" s="1102"/>
      <c r="H25" s="1102"/>
      <c r="I25" s="1102"/>
      <c r="J25" s="156"/>
      <c r="K25" s="156"/>
      <c r="L25" s="156"/>
      <c r="M25" s="156"/>
      <c r="N25" s="159"/>
      <c r="O25" s="159"/>
      <c r="P25" s="159"/>
      <c r="Q25" s="159"/>
      <c r="R25" s="159"/>
      <c r="S25" s="159"/>
      <c r="T25" s="160"/>
      <c r="U25" s="68"/>
      <c r="V25" s="61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195"/>
      <c r="AP25" s="195"/>
      <c r="AQ25" s="200" t="s">
        <v>44</v>
      </c>
      <c r="AR25" s="14"/>
      <c r="AS25" s="14"/>
      <c r="AT25" s="979">
        <v>3</v>
      </c>
      <c r="AU25" s="96"/>
      <c r="AV25" s="981"/>
      <c r="AW25" s="982"/>
      <c r="AX25" s="983"/>
      <c r="AY25" s="193">
        <v>3</v>
      </c>
      <c r="AZ25" s="96"/>
      <c r="BA25" s="981"/>
      <c r="BB25" s="987">
        <f>AW25</f>
        <v>0</v>
      </c>
      <c r="BC25" s="983"/>
      <c r="BD25" s="195"/>
      <c r="BE25" s="195"/>
      <c r="BF25" s="195"/>
    </row>
    <row r="26" spans="1:58" s="69" customFormat="1" ht="24" customHeight="1" thickBot="1">
      <c r="A26" s="163"/>
      <c r="B26" s="1102"/>
      <c r="C26" s="1102"/>
      <c r="D26" s="1102"/>
      <c r="E26" s="1102"/>
      <c r="F26" s="1102"/>
      <c r="G26" s="1102"/>
      <c r="H26" s="1102"/>
      <c r="I26" s="1102"/>
      <c r="J26" s="164"/>
      <c r="K26" s="164"/>
      <c r="L26" s="164"/>
      <c r="M26" s="164"/>
      <c r="N26" s="150"/>
      <c r="O26" s="165"/>
      <c r="P26" s="166"/>
      <c r="Q26" s="166"/>
      <c r="R26" s="166"/>
      <c r="S26" s="166"/>
      <c r="T26" s="167"/>
      <c r="U26" s="61"/>
      <c r="V26" s="68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195"/>
      <c r="AP26" s="195"/>
      <c r="AQ26" s="200"/>
      <c r="AR26" s="14"/>
      <c r="AS26" s="14"/>
      <c r="AT26" s="980"/>
      <c r="AU26" s="189"/>
      <c r="AV26" s="981"/>
      <c r="AW26" s="982"/>
      <c r="AX26" s="983"/>
      <c r="AY26" s="192"/>
      <c r="AZ26" s="153"/>
      <c r="BA26" s="981"/>
      <c r="BB26" s="987"/>
      <c r="BC26" s="983"/>
      <c r="BD26" s="195"/>
      <c r="BE26" s="195"/>
      <c r="BF26" s="195"/>
    </row>
    <row r="27" spans="1:58" s="69" customFormat="1" ht="23.25" customHeight="1">
      <c r="A27" s="163"/>
      <c r="B27" s="1102"/>
      <c r="C27" s="1102"/>
      <c r="D27" s="1102"/>
      <c r="E27" s="1102"/>
      <c r="F27" s="1102"/>
      <c r="G27" s="1102"/>
      <c r="H27" s="1102"/>
      <c r="I27" s="1102"/>
      <c r="J27" s="164"/>
      <c r="K27" s="164"/>
      <c r="L27" s="164"/>
      <c r="M27" s="164"/>
      <c r="N27" s="150"/>
      <c r="O27" s="165"/>
      <c r="P27" s="166"/>
      <c r="Q27" s="166"/>
      <c r="R27" s="166"/>
      <c r="S27" s="166"/>
      <c r="T27" s="167"/>
      <c r="U27" s="70"/>
      <c r="V27" s="70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195"/>
      <c r="AP27" s="195"/>
      <c r="AQ27" s="200" t="s">
        <v>46</v>
      </c>
      <c r="AR27" s="14"/>
      <c r="AS27" s="14"/>
      <c r="AT27" s="979">
        <v>4</v>
      </c>
      <c r="AU27" s="96"/>
      <c r="AV27" s="981"/>
      <c r="AW27" s="982"/>
      <c r="AX27" s="983"/>
      <c r="AY27" s="193">
        <v>4</v>
      </c>
      <c r="AZ27" s="96"/>
      <c r="BA27" s="981"/>
      <c r="BB27" s="987">
        <f>AW27</f>
        <v>0</v>
      </c>
      <c r="BC27" s="983"/>
      <c r="BD27" s="195"/>
      <c r="BE27" s="195"/>
      <c r="BF27" s="195"/>
    </row>
    <row r="28" spans="1:58" s="69" customFormat="1" ht="24" customHeight="1" thickBot="1">
      <c r="A28" s="163"/>
      <c r="B28" s="1102"/>
      <c r="C28" s="1102"/>
      <c r="D28" s="1102"/>
      <c r="E28" s="1102"/>
      <c r="F28" s="1102"/>
      <c r="G28" s="1102"/>
      <c r="H28" s="1102"/>
      <c r="I28" s="1102"/>
      <c r="J28" s="164"/>
      <c r="K28" s="164"/>
      <c r="L28" s="164"/>
      <c r="M28" s="168" t="s">
        <v>24</v>
      </c>
      <c r="N28" s="150"/>
      <c r="O28" s="169"/>
      <c r="P28" s="169"/>
      <c r="Q28" s="169"/>
      <c r="R28" s="169"/>
      <c r="S28" s="169"/>
      <c r="T28" s="170"/>
      <c r="U28" s="70"/>
      <c r="V28" s="70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195"/>
      <c r="AP28" s="195"/>
      <c r="AQ28" s="200"/>
      <c r="AR28" s="14"/>
      <c r="AS28" s="14"/>
      <c r="AT28" s="980"/>
      <c r="AU28" s="190"/>
      <c r="AV28" s="984"/>
      <c r="AW28" s="985"/>
      <c r="AX28" s="986"/>
      <c r="AY28" s="192"/>
      <c r="AZ28" s="615"/>
      <c r="BA28" s="984"/>
      <c r="BB28" s="988"/>
      <c r="BC28" s="986"/>
      <c r="BD28" s="195"/>
      <c r="BE28" s="195"/>
      <c r="BF28" s="195"/>
    </row>
    <row r="29" spans="1:58" s="69" customFormat="1" ht="12.75" customHeight="1">
      <c r="A29" s="163"/>
      <c r="B29" s="1102"/>
      <c r="C29" s="1102"/>
      <c r="D29" s="1102"/>
      <c r="E29" s="1102"/>
      <c r="F29" s="1102"/>
      <c r="G29" s="1102"/>
      <c r="H29" s="1102"/>
      <c r="I29" s="1102"/>
      <c r="J29" s="164"/>
      <c r="K29" s="164"/>
      <c r="L29" s="164"/>
      <c r="M29" s="168"/>
      <c r="N29" s="150"/>
      <c r="O29" s="165"/>
      <c r="P29" s="171"/>
      <c r="Q29" s="171"/>
      <c r="R29" s="171"/>
      <c r="S29" s="171"/>
      <c r="T29" s="172"/>
      <c r="U29" s="61"/>
      <c r="V29" s="68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195"/>
      <c r="AP29" s="195"/>
      <c r="AQ29" s="195"/>
      <c r="AR29" s="14"/>
      <c r="AS29" s="14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195"/>
      <c r="BE29" s="195"/>
      <c r="BF29" s="195"/>
    </row>
    <row r="30" spans="1:58" s="69" customFormat="1" ht="19.5" customHeight="1">
      <c r="A30" s="163"/>
      <c r="B30" s="1102"/>
      <c r="C30" s="1102"/>
      <c r="D30" s="1102"/>
      <c r="E30" s="1102"/>
      <c r="F30" s="1102"/>
      <c r="G30" s="1102"/>
      <c r="H30" s="1102"/>
      <c r="I30" s="1102"/>
      <c r="J30" s="164"/>
      <c r="K30" s="164"/>
      <c r="L30" s="164"/>
      <c r="M30" s="168"/>
      <c r="N30" s="150"/>
      <c r="O30" s="165"/>
      <c r="P30" s="166"/>
      <c r="Q30" s="166"/>
      <c r="R30" s="166"/>
      <c r="S30" s="166"/>
      <c r="T30" s="167"/>
      <c r="U30" s="70"/>
      <c r="V30" s="70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195"/>
      <c r="AP30" s="195"/>
      <c r="AQ30" s="195"/>
      <c r="AR30" s="14"/>
      <c r="AS30" s="14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</row>
    <row r="31" spans="1:58" s="69" customFormat="1" ht="19.5" customHeight="1">
      <c r="A31" s="163"/>
      <c r="B31" s="1102"/>
      <c r="C31" s="1102"/>
      <c r="D31" s="1102"/>
      <c r="E31" s="1102"/>
      <c r="F31" s="1102"/>
      <c r="G31" s="1102"/>
      <c r="H31" s="1102"/>
      <c r="I31" s="1102"/>
      <c r="J31" s="164"/>
      <c r="K31" s="164"/>
      <c r="L31" s="164"/>
      <c r="M31" s="168"/>
      <c r="N31" s="150"/>
      <c r="O31" s="165"/>
      <c r="P31" s="166"/>
      <c r="Q31" s="166"/>
      <c r="R31" s="166"/>
      <c r="S31" s="166"/>
      <c r="T31" s="167"/>
      <c r="U31" s="70"/>
      <c r="V31" s="70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195"/>
      <c r="AP31" s="195"/>
      <c r="AQ31" s="195"/>
      <c r="AR31" s="14"/>
      <c r="AS31" s="14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</row>
    <row r="32" spans="1:58" s="69" customFormat="1" ht="12.75" customHeight="1">
      <c r="A32" s="163"/>
      <c r="B32" s="1102"/>
      <c r="C32" s="1102"/>
      <c r="D32" s="1102"/>
      <c r="E32" s="1102"/>
      <c r="F32" s="1102"/>
      <c r="G32" s="1102"/>
      <c r="H32" s="1102"/>
      <c r="I32" s="1102"/>
      <c r="J32" s="164"/>
      <c r="K32" s="164"/>
      <c r="L32" s="164"/>
      <c r="M32" s="168" t="s">
        <v>25</v>
      </c>
      <c r="N32" s="150"/>
      <c r="O32" s="169"/>
      <c r="P32" s="169"/>
      <c r="Q32" s="169"/>
      <c r="R32" s="169"/>
      <c r="S32" s="169"/>
      <c r="T32" s="170"/>
      <c r="U32" s="68"/>
      <c r="V32" s="6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195"/>
      <c r="AP32" s="195"/>
      <c r="AQ32" s="195"/>
      <c r="AR32" s="14"/>
      <c r="AS32" s="14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</row>
    <row r="33" spans="1:58" ht="13.5" thickBot="1">
      <c r="A33" s="173"/>
      <c r="B33" s="1103"/>
      <c r="C33" s="1103"/>
      <c r="D33" s="1103"/>
      <c r="E33" s="1103"/>
      <c r="F33" s="1103"/>
      <c r="G33" s="1103"/>
      <c r="H33" s="1103"/>
      <c r="I33" s="1103"/>
      <c r="J33" s="174"/>
      <c r="K33" s="174"/>
      <c r="L33" s="174"/>
      <c r="M33" s="174"/>
      <c r="N33" s="175"/>
      <c r="O33" s="175"/>
      <c r="P33" s="175"/>
      <c r="Q33" s="175"/>
      <c r="R33" s="175"/>
      <c r="S33" s="175"/>
      <c r="T33" s="176"/>
      <c r="U33" s="71"/>
      <c r="V33" s="71"/>
      <c r="AO33" s="195"/>
      <c r="AP33" s="195"/>
      <c r="AQ33" s="195"/>
      <c r="AR33" s="14"/>
      <c r="AS33" s="14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</row>
    <row r="34" spans="1:58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AO34" s="195"/>
      <c r="AP34" s="195"/>
      <c r="AQ34" s="195"/>
      <c r="AR34" s="14"/>
      <c r="AS34" s="14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</row>
    <row r="35" spans="1:58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AO35" s="195"/>
      <c r="AP35" s="195"/>
      <c r="AQ35" s="195"/>
      <c r="AR35" s="14"/>
      <c r="AS35" s="14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</row>
    <row r="36" spans="1:58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AO36" s="199"/>
      <c r="AP36" s="199"/>
      <c r="AQ36" s="199"/>
      <c r="AR36" s="2"/>
      <c r="AS36" s="2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5"/>
      <c r="BF36" s="195"/>
    </row>
    <row r="37" spans="1:58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AO37" s="199"/>
      <c r="AP37" s="199"/>
      <c r="AQ37" s="199"/>
      <c r="AR37" s="2"/>
      <c r="AS37" s="2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5"/>
      <c r="BF37" s="195"/>
    </row>
    <row r="38" spans="1:58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AO38" s="199"/>
      <c r="AP38" s="199"/>
      <c r="AQ38" s="199"/>
      <c r="AR38" s="2"/>
      <c r="AS38" s="2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5"/>
      <c r="BF38" s="195"/>
    </row>
    <row r="39" spans="1:58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AO39" s="199"/>
      <c r="AP39" s="199"/>
      <c r="AQ39" s="199"/>
      <c r="AR39" s="2"/>
      <c r="AS39" s="2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5"/>
      <c r="BF39" s="195"/>
    </row>
    <row r="40" spans="1:58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AO40" s="199"/>
      <c r="AP40" s="199"/>
      <c r="AQ40" s="199"/>
      <c r="AR40" s="2"/>
      <c r="AS40" s="2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5"/>
      <c r="BF40" s="195"/>
    </row>
    <row r="41" spans="1:58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AO41" s="199"/>
      <c r="AP41" s="199"/>
      <c r="AQ41" s="199"/>
      <c r="AR41" s="2"/>
      <c r="AS41" s="2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5"/>
      <c r="BF41" s="195"/>
    </row>
    <row r="42" spans="1:58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AO42" s="199"/>
      <c r="AP42" s="199"/>
      <c r="AQ42" s="199"/>
      <c r="AR42" s="2"/>
      <c r="AS42" s="2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5"/>
      <c r="BF42" s="195"/>
    </row>
    <row r="43" spans="1:20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</sheetData>
  <sheetProtection password="E128" sheet="1" objects="1" scenarios="1"/>
  <mergeCells count="132">
    <mergeCell ref="B25:I33"/>
    <mergeCell ref="L17:L18"/>
    <mergeCell ref="P17:Q17"/>
    <mergeCell ref="R17:R18"/>
    <mergeCell ref="A21:D23"/>
    <mergeCell ref="E21:F23"/>
    <mergeCell ref="G21:G23"/>
    <mergeCell ref="H21:I23"/>
    <mergeCell ref="B20:D20"/>
    <mergeCell ref="B19:D19"/>
    <mergeCell ref="S17:S18"/>
    <mergeCell ref="R21:R23"/>
    <mergeCell ref="S21:T23"/>
    <mergeCell ref="J21:J23"/>
    <mergeCell ref="K21:K23"/>
    <mergeCell ref="L21:L23"/>
    <mergeCell ref="M21:O23"/>
    <mergeCell ref="P21:Q23"/>
    <mergeCell ref="M19:O19"/>
    <mergeCell ref="M20:O20"/>
    <mergeCell ref="I19:I20"/>
    <mergeCell ref="L15:L16"/>
    <mergeCell ref="M15:O15"/>
    <mergeCell ref="M16:O16"/>
    <mergeCell ref="J19:J20"/>
    <mergeCell ref="K19:K20"/>
    <mergeCell ref="L19:L20"/>
    <mergeCell ref="I17:I18"/>
    <mergeCell ref="J17:J18"/>
    <mergeCell ref="K17:K18"/>
    <mergeCell ref="A19:A20"/>
    <mergeCell ref="E19:F19"/>
    <mergeCell ref="G19:G20"/>
    <mergeCell ref="H19:H20"/>
    <mergeCell ref="A17:A18"/>
    <mergeCell ref="E17:F17"/>
    <mergeCell ref="G17:G18"/>
    <mergeCell ref="H17:H18"/>
    <mergeCell ref="B18:D18"/>
    <mergeCell ref="B17:D17"/>
    <mergeCell ref="K12:K13"/>
    <mergeCell ref="J15:J16"/>
    <mergeCell ref="K15:K16"/>
    <mergeCell ref="I15:I16"/>
    <mergeCell ref="A15:A16"/>
    <mergeCell ref="E15:F15"/>
    <mergeCell ref="G15:G16"/>
    <mergeCell ref="H15:H16"/>
    <mergeCell ref="B16:D16"/>
    <mergeCell ref="B15:D15"/>
    <mergeCell ref="G12:G13"/>
    <mergeCell ref="H12:H13"/>
    <mergeCell ref="I12:I13"/>
    <mergeCell ref="J12:J13"/>
    <mergeCell ref="S9:S11"/>
    <mergeCell ref="T9:T11"/>
    <mergeCell ref="E10:F10"/>
    <mergeCell ref="P10:Q10"/>
    <mergeCell ref="L12:L13"/>
    <mergeCell ref="M12:O12"/>
    <mergeCell ref="P12:Q12"/>
    <mergeCell ref="M13:O13"/>
    <mergeCell ref="P19:Q19"/>
    <mergeCell ref="R19:R20"/>
    <mergeCell ref="S19:S20"/>
    <mergeCell ref="T19:T20"/>
    <mergeCell ref="A1:E5"/>
    <mergeCell ref="A7:H8"/>
    <mergeCell ref="I7:J8"/>
    <mergeCell ref="H9:H11"/>
    <mergeCell ref="I9:I11"/>
    <mergeCell ref="G1:G2"/>
    <mergeCell ref="H1:P2"/>
    <mergeCell ref="G3:G4"/>
    <mergeCell ref="H3:P4"/>
    <mergeCell ref="K7:K8"/>
    <mergeCell ref="A12:A13"/>
    <mergeCell ref="B12:D12"/>
    <mergeCell ref="E12:F12"/>
    <mergeCell ref="B13:D13"/>
    <mergeCell ref="L7:M8"/>
    <mergeCell ref="R1:R2"/>
    <mergeCell ref="R3:R4"/>
    <mergeCell ref="S3:T4"/>
    <mergeCell ref="N7:T8"/>
    <mergeCell ref="T15:T16"/>
    <mergeCell ref="M17:O17"/>
    <mergeCell ref="S12:S13"/>
    <mergeCell ref="T12:T13"/>
    <mergeCell ref="P15:Q15"/>
    <mergeCell ref="R15:R16"/>
    <mergeCell ref="S15:S16"/>
    <mergeCell ref="T17:T18"/>
    <mergeCell ref="R12:R13"/>
    <mergeCell ref="M18:O18"/>
    <mergeCell ref="AW12:AY12"/>
    <mergeCell ref="AV16:AW16"/>
    <mergeCell ref="AX16:AY16"/>
    <mergeCell ref="AT11:AT13"/>
    <mergeCell ref="U17:X17"/>
    <mergeCell ref="AV21:AV22"/>
    <mergeCell ref="AW21:AW22"/>
    <mergeCell ref="AX21:AX22"/>
    <mergeCell ref="AT19:AZ19"/>
    <mergeCell ref="AT21:AT22"/>
    <mergeCell ref="AZ17:BA17"/>
    <mergeCell ref="AS18:AT18"/>
    <mergeCell ref="BA21:BA22"/>
    <mergeCell ref="AT17:AU17"/>
    <mergeCell ref="AX23:AX24"/>
    <mergeCell ref="BB21:BB22"/>
    <mergeCell ref="BC21:BC22"/>
    <mergeCell ref="BA23:BA24"/>
    <mergeCell ref="BB23:BB24"/>
    <mergeCell ref="BC23:BC24"/>
    <mergeCell ref="BA25:BA26"/>
    <mergeCell ref="BB25:BB26"/>
    <mergeCell ref="BC25:BC26"/>
    <mergeCell ref="BA27:BA28"/>
    <mergeCell ref="BB27:BB28"/>
    <mergeCell ref="BC27:BC28"/>
    <mergeCell ref="AX25:AX26"/>
    <mergeCell ref="AT27:AT28"/>
    <mergeCell ref="AV27:AV28"/>
    <mergeCell ref="AW27:AW28"/>
    <mergeCell ref="AX27:AX28"/>
    <mergeCell ref="AT23:AT24"/>
    <mergeCell ref="AT25:AT26"/>
    <mergeCell ref="AV25:AV26"/>
    <mergeCell ref="AW25:AW26"/>
    <mergeCell ref="AV23:AV24"/>
    <mergeCell ref="AW23:AW24"/>
  </mergeCells>
  <dataValidations count="3">
    <dataValidation type="list" allowBlank="1" showDropDown="1" showInputMessage="1" showErrorMessage="1" promptTitle="Vierkampf " prompt="Bitte Spielenr. aus Spielplan wählen" error="Falsche Spielenummer" sqref="AU11:AU14 AT11 AT14">
      <formula1>SpnrVK</formula1>
    </dataValidation>
    <dataValidation allowBlank="1" showInputMessage="1" showErrorMessage="1" prompt="Nachname" sqref="AU21 AU23 AU25 AU27 AZ21 AZ23 AZ25 AZ27"/>
    <dataValidation type="textLength" allowBlank="1" showInputMessage="1" showErrorMessage="1" sqref="AS18:AT18 AV16:AW16 AT17:AU17 AZ17:BA17 BB21:BB22 BB23:BB24 BB25:BB26 BB27:BB28">
      <formula1>0</formula1>
      <formula2>0</formula2>
    </dataValidation>
  </dataValidations>
  <hyperlinks>
    <hyperlink ref="AW12" location="'Vierkampf OL+LL'!A1" display="Zur Tabelle"/>
    <hyperlink ref="U17" location="'Vierkampf OL+LL'!BC1" display="Zur Eingabe"/>
    <hyperlink ref="AW12:AY12" location="vierkampf!A1" display="Zur Tabelle"/>
    <hyperlink ref="U17:X17" location="vierkampf!BE1" display="Zur Eingabe"/>
  </hyperlinks>
  <printOptions/>
  <pageMargins left="0.5905511811023623" right="0.5905511811023623" top="0.5905511811023623" bottom="0.5905511811023623" header="0.5118110236220472" footer="0.5118110236220472"/>
  <pageSetup errors="blank" fitToHeight="1" fitToWidth="1" horizontalDpi="300" verticalDpi="3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3">
    <tabColor indexed="13"/>
    <pageSetUpPr fitToPage="1"/>
  </sheetPr>
  <dimension ref="A1:BF42"/>
  <sheetViews>
    <sheetView showGridLines="0" zoomScale="85" zoomScaleNormal="85" workbookViewId="0" topLeftCell="AP1">
      <selection activeCell="BD1" sqref="BD1"/>
    </sheetView>
  </sheetViews>
  <sheetFormatPr defaultColWidth="11.421875" defaultRowHeight="12.75"/>
  <cols>
    <col min="1" max="1" width="2.7109375" style="56" customWidth="1"/>
    <col min="2" max="2" width="5.7109375" style="56" customWidth="1"/>
    <col min="3" max="3" width="9.7109375" style="56" customWidth="1"/>
    <col min="4" max="4" width="12.7109375" style="56" customWidth="1"/>
    <col min="5" max="5" width="4.28125" style="56" customWidth="1"/>
    <col min="6" max="6" width="9.7109375" style="56" customWidth="1"/>
    <col min="7" max="7" width="4.28125" style="56" customWidth="1"/>
    <col min="8" max="8" width="9.7109375" style="56" customWidth="1"/>
    <col min="9" max="9" width="10.7109375" style="56" customWidth="1"/>
    <col min="10" max="10" width="8.7109375" style="56" customWidth="1"/>
    <col min="11" max="11" width="3.7109375" style="56" customWidth="1"/>
    <col min="12" max="12" width="1.7109375" style="56" customWidth="1"/>
    <col min="13" max="13" width="3.7109375" style="56" customWidth="1"/>
    <col min="14" max="14" width="8.7109375" style="56" customWidth="1"/>
    <col min="15" max="16" width="9.7109375" style="56" customWidth="1"/>
    <col min="17" max="17" width="4.28125" style="56" customWidth="1"/>
    <col min="18" max="18" width="9.7109375" style="56" customWidth="1"/>
    <col min="19" max="19" width="4.28125" style="56" customWidth="1"/>
    <col min="20" max="20" width="9.7109375" style="56" customWidth="1"/>
    <col min="21" max="21" width="10.7109375" style="56" customWidth="1"/>
    <col min="22" max="22" width="8.7109375" style="56" customWidth="1"/>
    <col min="23" max="23" width="6.7109375" style="56" customWidth="1"/>
    <col min="24" max="24" width="8.57421875" style="56" customWidth="1"/>
    <col min="25" max="25" width="4.7109375" style="56" customWidth="1"/>
    <col min="26" max="26" width="9.421875" style="56" customWidth="1"/>
    <col min="27" max="27" width="11.28125" style="56" customWidth="1"/>
    <col min="28" max="28" width="9.7109375" style="56" customWidth="1"/>
    <col min="29" max="30" width="6.7109375" style="56" customWidth="1"/>
    <col min="31" max="31" width="7.7109375" style="56" customWidth="1"/>
    <col min="32" max="32" width="4.7109375" style="56" customWidth="1"/>
    <col min="33" max="42" width="11.421875" style="56" customWidth="1"/>
    <col min="43" max="43" width="9.28125" style="56" customWidth="1"/>
    <col min="44" max="44" width="0.13671875" style="56" customWidth="1"/>
    <col min="45" max="45" width="0.13671875" style="56" hidden="1" customWidth="1"/>
    <col min="46" max="46" width="17.28125" style="56" customWidth="1"/>
    <col min="47" max="47" width="33.421875" style="56" customWidth="1"/>
    <col min="48" max="48" width="12.57421875" style="56" customWidth="1"/>
    <col min="49" max="49" width="11.8515625" style="56" customWidth="1"/>
    <col min="50" max="50" width="12.57421875" style="56" customWidth="1"/>
    <col min="51" max="51" width="15.57421875" style="56" customWidth="1"/>
    <col min="52" max="52" width="33.8515625" style="56" customWidth="1"/>
    <col min="53" max="16384" width="11.421875" style="56" customWidth="1"/>
  </cols>
  <sheetData>
    <row r="1" spans="1:58" s="52" customFormat="1" ht="18" customHeight="1">
      <c r="A1" s="945" t="s">
        <v>5</v>
      </c>
      <c r="B1" s="1039"/>
      <c r="C1" s="1039"/>
      <c r="D1" s="1039"/>
      <c r="E1" s="1039"/>
      <c r="F1" s="1118" t="s">
        <v>8</v>
      </c>
      <c r="G1" s="1118"/>
      <c r="H1" s="1145" t="s">
        <v>58</v>
      </c>
      <c r="I1" s="1145"/>
      <c r="J1" s="1145"/>
      <c r="K1" s="1145"/>
      <c r="L1" s="1145"/>
      <c r="M1" s="1145"/>
      <c r="N1" s="1145"/>
      <c r="O1" s="1145"/>
      <c r="P1" s="1145"/>
      <c r="Q1" s="103"/>
      <c r="R1" s="913" t="s">
        <v>9</v>
      </c>
      <c r="S1" s="913"/>
      <c r="T1" s="1120">
        <f>AT9</f>
        <v>338</v>
      </c>
      <c r="U1" s="1120"/>
      <c r="V1" s="112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237"/>
      <c r="BE1" s="34"/>
      <c r="BF1" s="34"/>
    </row>
    <row r="2" spans="1:58" s="52" customFormat="1" ht="18" customHeight="1">
      <c r="A2" s="1040"/>
      <c r="B2" s="1041"/>
      <c r="C2" s="1041"/>
      <c r="D2" s="1041"/>
      <c r="E2" s="1041"/>
      <c r="F2" s="1119"/>
      <c r="G2" s="1119"/>
      <c r="H2" s="1146"/>
      <c r="I2" s="1146"/>
      <c r="J2" s="1146"/>
      <c r="K2" s="1146"/>
      <c r="L2" s="1146"/>
      <c r="M2" s="1146"/>
      <c r="N2" s="1146"/>
      <c r="O2" s="1146"/>
      <c r="P2" s="1146"/>
      <c r="Q2" s="107"/>
      <c r="R2" s="919"/>
      <c r="S2" s="919"/>
      <c r="T2" s="1122"/>
      <c r="U2" s="1122"/>
      <c r="V2" s="112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</row>
    <row r="3" spans="1:58" s="52" customFormat="1" ht="12.75" customHeight="1">
      <c r="A3" s="1040"/>
      <c r="B3" s="1041"/>
      <c r="C3" s="1041"/>
      <c r="D3" s="1041"/>
      <c r="E3" s="1041"/>
      <c r="F3" s="1119" t="s">
        <v>10</v>
      </c>
      <c r="G3" s="1119"/>
      <c r="H3" s="1130"/>
      <c r="I3" s="1131"/>
      <c r="J3" s="1131"/>
      <c r="K3" s="1131"/>
      <c r="L3" s="1131"/>
      <c r="M3" s="1131"/>
      <c r="N3" s="1131"/>
      <c r="O3" s="1131"/>
      <c r="P3" s="1131"/>
      <c r="Q3" s="9"/>
      <c r="R3" s="919" t="s">
        <v>11</v>
      </c>
      <c r="S3" s="919"/>
      <c r="T3" s="1133">
        <f>AS18</f>
        <v>40573</v>
      </c>
      <c r="U3" s="1133"/>
      <c r="V3" s="1134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:58" s="52" customFormat="1" ht="18" customHeight="1">
      <c r="A4" s="1040"/>
      <c r="B4" s="1041"/>
      <c r="C4" s="1041"/>
      <c r="D4" s="1041"/>
      <c r="E4" s="1041"/>
      <c r="F4" s="1119"/>
      <c r="G4" s="1119"/>
      <c r="H4" s="1132"/>
      <c r="I4" s="1132"/>
      <c r="J4" s="1132"/>
      <c r="K4" s="1132"/>
      <c r="L4" s="1132"/>
      <c r="M4" s="1132"/>
      <c r="N4" s="1132"/>
      <c r="O4" s="1132"/>
      <c r="P4" s="1132"/>
      <c r="Q4" s="107"/>
      <c r="R4" s="919"/>
      <c r="S4" s="919"/>
      <c r="T4" s="1135"/>
      <c r="U4" s="1135"/>
      <c r="V4" s="1136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58" s="52" customFormat="1" ht="13.5" customHeight="1" thickBot="1">
      <c r="A5" s="1042"/>
      <c r="B5" s="1043"/>
      <c r="C5" s="1043"/>
      <c r="D5" s="1043"/>
      <c r="E5" s="104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34"/>
      <c r="AP5" s="34"/>
      <c r="AQ5" s="34"/>
      <c r="AR5" s="34"/>
      <c r="AS5" s="34"/>
      <c r="AT5" s="34"/>
      <c r="AU5" s="405"/>
      <c r="AV5" s="405"/>
      <c r="AW5" s="405"/>
      <c r="AX5" s="405"/>
      <c r="AY5" s="405"/>
      <c r="AZ5" s="405"/>
      <c r="BA5" s="34"/>
      <c r="BB5" s="34"/>
      <c r="BC5" s="34"/>
      <c r="BD5" s="34"/>
      <c r="BE5" s="34"/>
      <c r="BF5" s="34"/>
    </row>
    <row r="6" spans="1:58" ht="23.25" customHeight="1" thickBot="1">
      <c r="A6" s="220"/>
      <c r="B6" s="221"/>
      <c r="C6" s="221"/>
      <c r="D6" s="221"/>
      <c r="E6" s="221"/>
      <c r="F6" s="123"/>
      <c r="G6" s="221"/>
      <c r="H6" s="123"/>
      <c r="I6" s="123"/>
      <c r="J6" s="123"/>
      <c r="K6" s="123"/>
      <c r="L6" s="123"/>
      <c r="M6" s="123"/>
      <c r="N6" s="123"/>
      <c r="O6" s="123"/>
      <c r="P6" s="123"/>
      <c r="Q6" s="221"/>
      <c r="R6" s="123"/>
      <c r="S6" s="221"/>
      <c r="T6" s="123"/>
      <c r="U6" s="123"/>
      <c r="V6" s="123"/>
      <c r="AO6" s="40"/>
      <c r="AP6" s="40"/>
      <c r="AQ6" s="40"/>
      <c r="AR6" s="40"/>
      <c r="AS6" s="40"/>
      <c r="AT6" s="406"/>
      <c r="AU6" s="40"/>
      <c r="AV6" s="41"/>
      <c r="AW6" s="405"/>
      <c r="AX6" s="405"/>
      <c r="AY6" s="405"/>
      <c r="AZ6" s="405"/>
      <c r="BA6" s="43"/>
      <c r="BB6" s="314"/>
      <c r="BC6" s="314"/>
      <c r="BD6" s="34"/>
      <c r="BE6" s="34"/>
      <c r="BF6" s="34"/>
    </row>
    <row r="7" spans="1:58" ht="20.25" customHeight="1">
      <c r="A7" s="114" t="s">
        <v>12</v>
      </c>
      <c r="B7" s="115"/>
      <c r="C7" s="116"/>
      <c r="D7" s="117"/>
      <c r="E7" s="117"/>
      <c r="F7" s="117"/>
      <c r="G7" s="117"/>
      <c r="H7" s="117"/>
      <c r="I7" s="117"/>
      <c r="J7" s="118"/>
      <c r="K7" s="119"/>
      <c r="L7" s="120" t="s">
        <v>13</v>
      </c>
      <c r="M7" s="119"/>
      <c r="N7" s="121"/>
      <c r="O7" s="115" t="s">
        <v>14</v>
      </c>
      <c r="P7" s="117"/>
      <c r="Q7" s="117"/>
      <c r="R7" s="117"/>
      <c r="S7" s="117"/>
      <c r="T7" s="117"/>
      <c r="U7" s="117"/>
      <c r="V7" s="122"/>
      <c r="AO7" s="40"/>
      <c r="AP7" s="40"/>
      <c r="AQ7" s="40"/>
      <c r="AR7" s="40"/>
      <c r="AS7" s="40"/>
      <c r="AT7" s="414" t="s">
        <v>84</v>
      </c>
      <c r="AU7" s="405"/>
      <c r="AV7" s="405"/>
      <c r="AW7" s="40"/>
      <c r="AX7" s="405"/>
      <c r="AY7" s="405"/>
      <c r="AZ7" s="405"/>
      <c r="BA7" s="43"/>
      <c r="BB7" s="314"/>
      <c r="BC7" s="314"/>
      <c r="BD7" s="34"/>
      <c r="BE7" s="36"/>
      <c r="BF7" s="34"/>
    </row>
    <row r="8" spans="1:58" ht="22.5" customHeight="1" thickBot="1">
      <c r="A8" s="1124" t="str">
        <f>AT17</f>
        <v>Hilden</v>
      </c>
      <c r="B8" s="1125"/>
      <c r="C8" s="1125"/>
      <c r="D8" s="1125"/>
      <c r="E8" s="1125"/>
      <c r="F8" s="1125"/>
      <c r="G8" s="1125"/>
      <c r="H8" s="1125"/>
      <c r="I8" s="1126"/>
      <c r="J8" s="1141">
        <f>IF(K22="","",IF(K22&lt;M22,0,IF(K22=M22,1,2)))</f>
        <v>1</v>
      </c>
      <c r="K8" s="1142"/>
      <c r="L8" s="1057" t="s">
        <v>15</v>
      </c>
      <c r="M8" s="1137">
        <f>IF(M22="","",2-J8)</f>
        <v>1</v>
      </c>
      <c r="N8" s="1138"/>
      <c r="O8" s="1124" t="str">
        <f>AZ17</f>
        <v>BC GT Buer</v>
      </c>
      <c r="P8" s="1125"/>
      <c r="Q8" s="1125"/>
      <c r="R8" s="1125"/>
      <c r="S8" s="1125"/>
      <c r="T8" s="1125"/>
      <c r="U8" s="1125"/>
      <c r="V8" s="1126"/>
      <c r="AO8" s="406"/>
      <c r="AP8" s="406"/>
      <c r="AQ8" s="406"/>
      <c r="AR8" s="41"/>
      <c r="AS8" s="41"/>
      <c r="AT8" s="1192" t="s">
        <v>56</v>
      </c>
      <c r="AU8" s="1192"/>
      <c r="AV8" s="406"/>
      <c r="AW8" s="34"/>
      <c r="AX8" s="405"/>
      <c r="AY8" s="405"/>
      <c r="AZ8" s="405"/>
      <c r="BA8" s="43"/>
      <c r="BB8" s="44"/>
      <c r="BC8" s="44"/>
      <c r="BD8" s="34"/>
      <c r="BE8" s="34"/>
      <c r="BF8" s="34"/>
    </row>
    <row r="9" spans="1:58" ht="32.25" customHeight="1" thickBot="1">
      <c r="A9" s="1127"/>
      <c r="B9" s="1128"/>
      <c r="C9" s="1128"/>
      <c r="D9" s="1128"/>
      <c r="E9" s="1128"/>
      <c r="F9" s="1128"/>
      <c r="G9" s="1128"/>
      <c r="H9" s="1128"/>
      <c r="I9" s="1129"/>
      <c r="J9" s="1143"/>
      <c r="K9" s="1144"/>
      <c r="L9" s="1058"/>
      <c r="M9" s="1139"/>
      <c r="N9" s="1140"/>
      <c r="O9" s="1127"/>
      <c r="P9" s="1128"/>
      <c r="Q9" s="1128"/>
      <c r="R9" s="1128"/>
      <c r="S9" s="1128"/>
      <c r="T9" s="1128"/>
      <c r="U9" s="1128"/>
      <c r="V9" s="1129"/>
      <c r="AO9" s="406"/>
      <c r="AP9" s="406"/>
      <c r="AQ9" s="40"/>
      <c r="AR9" s="40"/>
      <c r="AS9" s="40"/>
      <c r="AT9" s="1193">
        <v>338</v>
      </c>
      <c r="AU9" s="666"/>
      <c r="AV9" s="407"/>
      <c r="AW9" s="34"/>
      <c r="AX9" s="1191" t="s">
        <v>60</v>
      </c>
      <c r="AY9" s="1191"/>
      <c r="AZ9" s="314"/>
      <c r="BA9" s="314"/>
      <c r="BB9" s="314"/>
      <c r="BC9" s="314"/>
      <c r="BD9" s="34"/>
      <c r="BE9" s="34"/>
      <c r="BF9" s="34"/>
    </row>
    <row r="10" spans="1:58" s="63" customFormat="1" ht="15" customHeight="1">
      <c r="A10" s="124"/>
      <c r="B10" s="125"/>
      <c r="C10" s="116"/>
      <c r="D10" s="126"/>
      <c r="E10" s="127"/>
      <c r="F10" s="128"/>
      <c r="G10" s="127"/>
      <c r="H10" s="128"/>
      <c r="I10" s="1047" t="s">
        <v>36</v>
      </c>
      <c r="J10" s="1050" t="s">
        <v>37</v>
      </c>
      <c r="K10" s="129"/>
      <c r="L10" s="130"/>
      <c r="M10" s="121"/>
      <c r="N10" s="131"/>
      <c r="O10" s="116"/>
      <c r="P10" s="126"/>
      <c r="Q10" s="127"/>
      <c r="R10" s="128"/>
      <c r="S10" s="127"/>
      <c r="T10" s="128"/>
      <c r="U10" s="1047" t="s">
        <v>36</v>
      </c>
      <c r="V10" s="1050" t="s">
        <v>37</v>
      </c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408"/>
      <c r="AP10" s="408"/>
      <c r="AQ10" s="40"/>
      <c r="AR10" s="40"/>
      <c r="AS10" s="40"/>
      <c r="AT10" s="1194"/>
      <c r="AU10" s="666"/>
      <c r="AV10" s="407"/>
      <c r="AW10" s="34"/>
      <c r="AX10" s="315"/>
      <c r="AY10" s="315"/>
      <c r="AZ10" s="315"/>
      <c r="BA10" s="314"/>
      <c r="BB10" s="316"/>
      <c r="BC10" s="314"/>
      <c r="BD10" s="34"/>
      <c r="BE10" s="34"/>
      <c r="BF10" s="34"/>
    </row>
    <row r="11" spans="1:58" s="63" customFormat="1" ht="12.75" customHeight="1">
      <c r="A11" s="132"/>
      <c r="B11" s="133" t="s">
        <v>55</v>
      </c>
      <c r="C11" s="134"/>
      <c r="D11" s="135"/>
      <c r="E11" s="1061" t="s">
        <v>6</v>
      </c>
      <c r="F11" s="1062"/>
      <c r="G11" s="1061" t="s">
        <v>39</v>
      </c>
      <c r="H11" s="1062"/>
      <c r="I11" s="1048"/>
      <c r="J11" s="1051"/>
      <c r="K11" s="137"/>
      <c r="L11" s="138" t="s">
        <v>20</v>
      </c>
      <c r="M11" s="139"/>
      <c r="N11" s="140" t="s">
        <v>38</v>
      </c>
      <c r="O11" s="134"/>
      <c r="P11" s="135"/>
      <c r="Q11" s="1061" t="s">
        <v>6</v>
      </c>
      <c r="R11" s="1062"/>
      <c r="S11" s="1061" t="s">
        <v>39</v>
      </c>
      <c r="T11" s="1062"/>
      <c r="U11" s="1048"/>
      <c r="V11" s="1051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408"/>
      <c r="AP11" s="408"/>
      <c r="AQ11" s="40"/>
      <c r="AR11" s="40"/>
      <c r="AS11" s="40"/>
      <c r="AT11" s="1194"/>
      <c r="AU11" s="666"/>
      <c r="AV11" s="407"/>
      <c r="AW11" s="315"/>
      <c r="AX11" s="315"/>
      <c r="AY11" s="315"/>
      <c r="AZ11" s="315"/>
      <c r="BA11" s="314"/>
      <c r="BB11" s="314"/>
      <c r="BC11" s="314"/>
      <c r="BD11" s="34"/>
      <c r="BE11" s="34"/>
      <c r="BF11" s="34"/>
    </row>
    <row r="12" spans="1:58" s="63" customFormat="1" ht="12.75" customHeight="1" thickBot="1">
      <c r="A12" s="141"/>
      <c r="B12" s="142"/>
      <c r="C12" s="142"/>
      <c r="D12" s="143"/>
      <c r="E12" s="144"/>
      <c r="F12" s="145"/>
      <c r="G12" s="144"/>
      <c r="H12" s="145"/>
      <c r="I12" s="1049"/>
      <c r="J12" s="1052"/>
      <c r="K12" s="146"/>
      <c r="L12" s="147"/>
      <c r="M12" s="148"/>
      <c r="N12" s="144"/>
      <c r="O12" s="142"/>
      <c r="P12" s="143"/>
      <c r="Q12" s="144"/>
      <c r="R12" s="145"/>
      <c r="S12" s="144"/>
      <c r="T12" s="145"/>
      <c r="U12" s="1049"/>
      <c r="V12" s="1052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408"/>
      <c r="AP12" s="408"/>
      <c r="AQ12" s="40"/>
      <c r="AR12" s="40"/>
      <c r="AS12" s="40"/>
      <c r="AT12" s="1194"/>
      <c r="AU12" s="666"/>
      <c r="AV12" s="407"/>
      <c r="AW12" s="315"/>
      <c r="AX12" s="315"/>
      <c r="AY12" s="315"/>
      <c r="AZ12" s="315"/>
      <c r="BA12" s="314"/>
      <c r="BB12" s="314"/>
      <c r="BC12" s="314"/>
      <c r="BD12" s="34"/>
      <c r="BE12" s="34"/>
      <c r="BF12" s="34"/>
    </row>
    <row r="13" spans="1:58" s="66" customFormat="1" ht="25.5" customHeight="1" thickBot="1">
      <c r="A13" s="1035" t="s">
        <v>40</v>
      </c>
      <c r="B13" s="1174">
        <f>AU21</f>
        <v>0</v>
      </c>
      <c r="C13" s="1166"/>
      <c r="D13" s="1167"/>
      <c r="E13" s="1168">
        <f>AV21</f>
        <v>0</v>
      </c>
      <c r="F13" s="1169"/>
      <c r="G13" s="1168">
        <f>AW21</f>
        <v>0</v>
      </c>
      <c r="H13" s="1170"/>
      <c r="I13" s="1116">
        <f>IF(G13=0,"",TRUNC(E13/G13,2))</f>
      </c>
      <c r="J13" s="1112">
        <f>AX21</f>
        <v>0</v>
      </c>
      <c r="K13" s="1149">
        <f>IF(Q13="",IF(B13="nicht angetreten",0,IF(N13="nicht angetreten",2,"")),IF(E13&gt;Q13,2,IF(E13=Q13,1,0)))</f>
        <v>1</v>
      </c>
      <c r="L13" s="1151" t="s">
        <v>15</v>
      </c>
      <c r="M13" s="1147">
        <f>IF(Q13="",IF(N13="nicht angetreten",0,IF(B13="nicht angetreten",2,"")),2-K13)</f>
        <v>1</v>
      </c>
      <c r="N13" s="1165">
        <f>AZ21</f>
        <v>0</v>
      </c>
      <c r="O13" s="1166"/>
      <c r="P13" s="1167"/>
      <c r="Q13" s="1168">
        <f>BA21</f>
        <v>0</v>
      </c>
      <c r="R13" s="1169"/>
      <c r="S13" s="1168">
        <f>IF(ISBLANK(G13),"",G13)</f>
        <v>0</v>
      </c>
      <c r="T13" s="1170"/>
      <c r="U13" s="1116">
        <f>IF(Q13=0,"",TRUNC(Q13/S13,2))</f>
      </c>
      <c r="V13" s="1112">
        <f>BC21</f>
        <v>0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317"/>
      <c r="AP13" s="317"/>
      <c r="AQ13" s="40"/>
      <c r="AR13" s="40"/>
      <c r="AS13" s="40"/>
      <c r="AT13" s="1195"/>
      <c r="AU13" s="666"/>
      <c r="AV13" s="314"/>
      <c r="AW13" s="314"/>
      <c r="AX13" s="314"/>
      <c r="AY13" s="314"/>
      <c r="AZ13" s="314"/>
      <c r="BA13" s="314"/>
      <c r="BB13" s="314"/>
      <c r="BC13" s="314"/>
      <c r="BD13" s="34"/>
      <c r="BE13" s="34"/>
      <c r="BF13" s="34"/>
    </row>
    <row r="14" spans="1:58" s="66" customFormat="1" ht="25.5" customHeight="1" thickBot="1">
      <c r="A14" s="1035"/>
      <c r="B14" s="367"/>
      <c r="C14" s="365"/>
      <c r="D14" s="366"/>
      <c r="E14" s="409"/>
      <c r="F14" s="410"/>
      <c r="G14" s="409"/>
      <c r="H14" s="411"/>
      <c r="I14" s="1116"/>
      <c r="J14" s="1113"/>
      <c r="K14" s="1149"/>
      <c r="L14" s="1151"/>
      <c r="M14" s="1147"/>
      <c r="N14" s="364"/>
      <c r="O14" s="365"/>
      <c r="P14" s="366"/>
      <c r="Q14" s="409"/>
      <c r="R14" s="410"/>
      <c r="S14" s="409"/>
      <c r="T14" s="411"/>
      <c r="U14" s="1116"/>
      <c r="V14" s="1113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317"/>
      <c r="AP14" s="317"/>
      <c r="AQ14" s="40"/>
      <c r="AR14" s="40"/>
      <c r="AS14" s="40"/>
      <c r="AT14" s="413"/>
      <c r="AU14" s="413"/>
      <c r="AV14" s="314"/>
      <c r="AW14" s="314"/>
      <c r="AX14" s="314"/>
      <c r="AY14" s="314"/>
      <c r="AZ14" s="314"/>
      <c r="BA14" s="314"/>
      <c r="BB14" s="314"/>
      <c r="BC14" s="314"/>
      <c r="BD14" s="34"/>
      <c r="BE14" s="34"/>
      <c r="BF14" s="34"/>
    </row>
    <row r="15" spans="1:58" s="66" customFormat="1" ht="23.25" customHeight="1" thickBot="1">
      <c r="A15" s="1036"/>
      <c r="B15" s="1174">
        <f aca="true" t="shared" si="0" ref="B15:B21">AU22</f>
        <v>0</v>
      </c>
      <c r="C15" s="1166"/>
      <c r="D15" s="1167"/>
      <c r="E15" s="144" t="s">
        <v>43</v>
      </c>
      <c r="F15" s="222">
        <f>IF(E13="","",E13*8)</f>
        <v>0</v>
      </c>
      <c r="G15" s="144" t="s">
        <v>43</v>
      </c>
      <c r="H15" s="223">
        <f>IF(G13="","",G13*8)</f>
        <v>0</v>
      </c>
      <c r="I15" s="1117"/>
      <c r="J15" s="1114"/>
      <c r="K15" s="1150"/>
      <c r="L15" s="1152"/>
      <c r="M15" s="1148"/>
      <c r="N15" s="1165">
        <f aca="true" t="shared" si="1" ref="N15:N21">AZ22</f>
        <v>0</v>
      </c>
      <c r="O15" s="1166"/>
      <c r="P15" s="1167"/>
      <c r="Q15" s="144" t="s">
        <v>43</v>
      </c>
      <c r="R15" s="222">
        <f>IF(Q13="","",Q13*8)</f>
        <v>0</v>
      </c>
      <c r="S15" s="144" t="s">
        <v>43</v>
      </c>
      <c r="T15" s="223">
        <f>IF(S13="","",S13*8)</f>
        <v>0</v>
      </c>
      <c r="U15" s="1117"/>
      <c r="V15" s="1114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34"/>
      <c r="AP15" s="34"/>
      <c r="AQ15" s="34"/>
      <c r="AR15" s="14"/>
      <c r="AS15" s="14"/>
      <c r="AT15" s="412"/>
      <c r="AU15" s="354"/>
      <c r="AV15" s="79"/>
      <c r="AW15" s="79"/>
      <c r="AX15" s="79"/>
      <c r="AY15" s="79"/>
      <c r="AZ15" s="79"/>
      <c r="BA15" s="80"/>
      <c r="BB15" s="80"/>
      <c r="BC15" s="81"/>
      <c r="BD15" s="34"/>
      <c r="BE15" s="34"/>
      <c r="BF15" s="34"/>
    </row>
    <row r="16" spans="1:58" s="66" customFormat="1" ht="24" customHeight="1" thickBot="1">
      <c r="A16" s="1067" t="s">
        <v>42</v>
      </c>
      <c r="B16" s="1174">
        <f t="shared" si="0"/>
        <v>0</v>
      </c>
      <c r="C16" s="1166"/>
      <c r="D16" s="1167"/>
      <c r="E16" s="1168">
        <f>AV23</f>
        <v>0</v>
      </c>
      <c r="F16" s="1169"/>
      <c r="G16" s="1168">
        <f>AW23</f>
        <v>0</v>
      </c>
      <c r="H16" s="1170"/>
      <c r="I16" s="1116">
        <f>IF(G16=0,"",TRUNC(E16/G16,2))</f>
      </c>
      <c r="J16" s="1112">
        <f>AX23</f>
        <v>0</v>
      </c>
      <c r="K16" s="1149">
        <f>IF(Q16="",IF(B16="nicht angetreten",0,IF(N16="nicht angetreten",2,"")),IF(E16&gt;Q16,2,IF(E16=Q16,1,0)))</f>
        <v>1</v>
      </c>
      <c r="L16" s="1151" t="s">
        <v>15</v>
      </c>
      <c r="M16" s="1147">
        <f>IF(Q16="",IF(N16="nicht angetreten",0,IF(B16="nicht angetreten",2,"")),2-K16)</f>
        <v>1</v>
      </c>
      <c r="N16" s="1165">
        <f t="shared" si="1"/>
        <v>0</v>
      </c>
      <c r="O16" s="1166"/>
      <c r="P16" s="1167"/>
      <c r="Q16" s="1168">
        <f>BA23</f>
        <v>0</v>
      </c>
      <c r="R16" s="1169"/>
      <c r="S16" s="1168">
        <f>IF(ISBLANK(G16),"",G16)</f>
        <v>0</v>
      </c>
      <c r="T16" s="1170"/>
      <c r="U16" s="1116">
        <f>IF(Q16=0,"",TRUNC(Q16/S16,2))</f>
      </c>
      <c r="V16" s="1112">
        <f>BC23</f>
        <v>0</v>
      </c>
      <c r="W16" s="56"/>
      <c r="X16" s="425"/>
      <c r="Y16" s="425"/>
      <c r="Z16" s="425"/>
      <c r="AA16" s="425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34"/>
      <c r="AP16" s="34"/>
      <c r="AQ16" s="34"/>
      <c r="AR16" s="14"/>
      <c r="AS16" s="14"/>
      <c r="AT16" s="82"/>
      <c r="AU16" s="83" t="s">
        <v>1</v>
      </c>
      <c r="AV16" s="1184" t="str">
        <f>VLOOKUP($AT$9,Spielplan!$B$82:$J$95,2,FALSE)</f>
        <v>1. DMM Mehrkampf</v>
      </c>
      <c r="AW16" s="1185"/>
      <c r="AX16" s="1185"/>
      <c r="AY16" s="1186"/>
      <c r="AZ16" s="84" t="s">
        <v>3</v>
      </c>
      <c r="BA16" s="85"/>
      <c r="BB16" s="85"/>
      <c r="BC16" s="86"/>
      <c r="BD16" s="34"/>
      <c r="BE16" s="34"/>
      <c r="BF16" s="34"/>
    </row>
    <row r="17" spans="1:58" s="66" customFormat="1" ht="24" customHeight="1" thickBot="1">
      <c r="A17" s="1036"/>
      <c r="B17" s="1174">
        <f t="shared" si="0"/>
        <v>0</v>
      </c>
      <c r="C17" s="1166"/>
      <c r="D17" s="1167"/>
      <c r="E17" s="144" t="s">
        <v>50</v>
      </c>
      <c r="F17" s="222">
        <f>IF(E16="","",E16*24)</f>
        <v>0</v>
      </c>
      <c r="G17" s="144" t="s">
        <v>48</v>
      </c>
      <c r="H17" s="223">
        <f>IF(G16="","",G16*3)</f>
        <v>0</v>
      </c>
      <c r="I17" s="1117"/>
      <c r="J17" s="1114"/>
      <c r="K17" s="1150"/>
      <c r="L17" s="1152"/>
      <c r="M17" s="1148"/>
      <c r="N17" s="1165">
        <f t="shared" si="1"/>
        <v>0</v>
      </c>
      <c r="O17" s="1166"/>
      <c r="P17" s="1167"/>
      <c r="Q17" s="144" t="s">
        <v>50</v>
      </c>
      <c r="R17" s="222">
        <f>IF(Q16="","",Q16*24)</f>
        <v>0</v>
      </c>
      <c r="S17" s="144" t="s">
        <v>48</v>
      </c>
      <c r="T17" s="223">
        <f>IF(S16="","",S16*3)</f>
        <v>0</v>
      </c>
      <c r="U17" s="1117"/>
      <c r="V17" s="1114"/>
      <c r="W17" s="56"/>
      <c r="X17" s="1190" t="s">
        <v>59</v>
      </c>
      <c r="Y17" s="1190"/>
      <c r="Z17" s="1190"/>
      <c r="AA17" s="1190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34"/>
      <c r="AP17" s="34"/>
      <c r="AQ17" s="34"/>
      <c r="AR17" s="14"/>
      <c r="AS17" s="14"/>
      <c r="AT17" s="1106" t="str">
        <f>VLOOKUP($AT$9,mehrkampf,3,FALSE)</f>
        <v>Hilden</v>
      </c>
      <c r="AU17" s="1115"/>
      <c r="AV17" s="1187"/>
      <c r="AW17" s="1188"/>
      <c r="AX17" s="1188"/>
      <c r="AY17" s="1189"/>
      <c r="AZ17" s="1106" t="str">
        <f>VLOOKUP($AT$9,mehrkampf,6,FALSE)</f>
        <v>BC GT Buer</v>
      </c>
      <c r="BA17" s="1107"/>
      <c r="BB17" s="344"/>
      <c r="BC17" s="345"/>
      <c r="BD17" s="34"/>
      <c r="BE17" s="34"/>
      <c r="BF17" s="34"/>
    </row>
    <row r="18" spans="1:58" s="66" customFormat="1" ht="30" customHeight="1" thickBot="1">
      <c r="A18" s="1067" t="s">
        <v>51</v>
      </c>
      <c r="B18" s="1174">
        <f t="shared" si="0"/>
        <v>0</v>
      </c>
      <c r="C18" s="1166"/>
      <c r="D18" s="1167"/>
      <c r="E18" s="1168">
        <f>AV25</f>
        <v>0</v>
      </c>
      <c r="F18" s="1169"/>
      <c r="G18" s="1168">
        <f>AW25</f>
        <v>0</v>
      </c>
      <c r="H18" s="1170"/>
      <c r="I18" s="1116">
        <f>IF(G18=0,"",TRUNC(E18/G18,2))</f>
      </c>
      <c r="J18" s="1112">
        <f>AX25</f>
        <v>0</v>
      </c>
      <c r="K18" s="1149">
        <f>IF(Q18="",IF(B18="nicht angetreten",0,IF(N18="nicht angetreten",2,"")),IF(E18&gt;Q18,2,IF(E18=Q18,1,0)))</f>
        <v>1</v>
      </c>
      <c r="L18" s="1151" t="s">
        <v>15</v>
      </c>
      <c r="M18" s="1147">
        <f>IF(Q18="",IF(N18="nicht angetreten",0,IF(B18="nicht angetreten",2,"")),2-K18)</f>
        <v>1</v>
      </c>
      <c r="N18" s="1165">
        <f t="shared" si="1"/>
        <v>0</v>
      </c>
      <c r="O18" s="1166"/>
      <c r="P18" s="1167"/>
      <c r="Q18" s="1168">
        <f>BA25</f>
        <v>0</v>
      </c>
      <c r="R18" s="1169"/>
      <c r="S18" s="1168">
        <f>IF(ISBLANK(G18),"",G18)</f>
        <v>0</v>
      </c>
      <c r="T18" s="1170"/>
      <c r="U18" s="1116">
        <f>IF(Q18=0,"",TRUNC(Q18/S18,2))</f>
      </c>
      <c r="V18" s="1112">
        <f>BC25</f>
        <v>0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40"/>
      <c r="AP18" s="34"/>
      <c r="AQ18" s="34"/>
      <c r="AR18" s="14"/>
      <c r="AS18" s="1104">
        <f>VLOOKUP($AT$9,mehrkampf,8,FALSE)</f>
        <v>40573</v>
      </c>
      <c r="AT18" s="1105"/>
      <c r="AU18" s="94"/>
      <c r="AV18" s="89"/>
      <c r="AW18" s="89"/>
      <c r="AX18" s="89"/>
      <c r="AY18" s="89"/>
      <c r="AZ18" s="89"/>
      <c r="BA18" s="90"/>
      <c r="BB18" s="90"/>
      <c r="BC18" s="91"/>
      <c r="BD18" s="34"/>
      <c r="BE18" s="34"/>
      <c r="BF18" s="34"/>
    </row>
    <row r="19" spans="1:58" s="66" customFormat="1" ht="31.5" customHeight="1" thickBot="1">
      <c r="A19" s="1036"/>
      <c r="B19" s="1174">
        <f t="shared" si="0"/>
        <v>0</v>
      </c>
      <c r="C19" s="1166"/>
      <c r="D19" s="1167"/>
      <c r="E19" s="144" t="s">
        <v>43</v>
      </c>
      <c r="F19" s="222">
        <f>IF(E18="","",E18*8)</f>
        <v>0</v>
      </c>
      <c r="G19" s="144" t="s">
        <v>52</v>
      </c>
      <c r="H19" s="223">
        <f>IF(G18="","",G18*4)</f>
        <v>0</v>
      </c>
      <c r="I19" s="1117"/>
      <c r="J19" s="1114"/>
      <c r="K19" s="1150"/>
      <c r="L19" s="1152"/>
      <c r="M19" s="1148"/>
      <c r="N19" s="1165">
        <f t="shared" si="1"/>
        <v>0</v>
      </c>
      <c r="O19" s="1166"/>
      <c r="P19" s="1167"/>
      <c r="Q19" s="144" t="s">
        <v>43</v>
      </c>
      <c r="R19" s="222">
        <f>IF(Q18="","",Q18*8)</f>
        <v>0</v>
      </c>
      <c r="S19" s="144" t="s">
        <v>52</v>
      </c>
      <c r="T19" s="223">
        <f>IF(S18="","",S18*4)</f>
        <v>0</v>
      </c>
      <c r="U19" s="1117"/>
      <c r="V19" s="1114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34"/>
      <c r="AP19" s="34"/>
      <c r="AQ19" s="34"/>
      <c r="AR19" s="14"/>
      <c r="AS19" s="14"/>
      <c r="AT19" s="995" t="s">
        <v>47</v>
      </c>
      <c r="AU19" s="996"/>
      <c r="AV19" s="996"/>
      <c r="AW19" s="996"/>
      <c r="AX19" s="996"/>
      <c r="AY19" s="996"/>
      <c r="AZ19" s="1110"/>
      <c r="BA19" s="92"/>
      <c r="BB19" s="92"/>
      <c r="BC19" s="93"/>
      <c r="BD19" s="34"/>
      <c r="BE19" s="34"/>
      <c r="BF19" s="34"/>
    </row>
    <row r="20" spans="1:58" s="66" customFormat="1" ht="34.5" customHeight="1" thickBot="1">
      <c r="A20" s="1067" t="s">
        <v>53</v>
      </c>
      <c r="B20" s="1174">
        <f t="shared" si="0"/>
        <v>0</v>
      </c>
      <c r="C20" s="1166"/>
      <c r="D20" s="1167"/>
      <c r="E20" s="1168">
        <f>AV27</f>
        <v>0</v>
      </c>
      <c r="F20" s="1169"/>
      <c r="G20" s="1168">
        <f>AW27</f>
        <v>0</v>
      </c>
      <c r="H20" s="1170"/>
      <c r="I20" s="1116">
        <f>IF(G20=0,"",TRUNC(E20/G20,2))</f>
      </c>
      <c r="J20" s="1112">
        <f>AX27</f>
        <v>0</v>
      </c>
      <c r="K20" s="1149">
        <f>IF(Q20="",IF(B20="nicht angetreten",0,IF(N20="nicht angetreten",2,"")),IF(E20&gt;Q20,2,IF(E20=Q20,1,0)))</f>
        <v>1</v>
      </c>
      <c r="L20" s="1151" t="s">
        <v>15</v>
      </c>
      <c r="M20" s="1147">
        <f>IF(Q20="",IF(N20="nicht angetreten",0,IF(B20="nicht angetreten",2,"")),2-K20)</f>
        <v>1</v>
      </c>
      <c r="N20" s="1165">
        <f t="shared" si="1"/>
        <v>0</v>
      </c>
      <c r="O20" s="1166"/>
      <c r="P20" s="1167"/>
      <c r="Q20" s="1168">
        <f>BA27</f>
        <v>0</v>
      </c>
      <c r="R20" s="1169"/>
      <c r="S20" s="1168">
        <f>IF(ISBLANK(G20),"",G20)</f>
        <v>0</v>
      </c>
      <c r="T20" s="1170"/>
      <c r="U20" s="1116">
        <f>IF(Q20=0,"",TRUNC(Q20/S20,2))</f>
      </c>
      <c r="V20" s="1112">
        <f>BC27</f>
        <v>0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34"/>
      <c r="AP20" s="34"/>
      <c r="AQ20" s="34"/>
      <c r="AR20" s="14"/>
      <c r="AS20" s="14"/>
      <c r="AT20" s="87" t="s">
        <v>0</v>
      </c>
      <c r="AU20" s="212"/>
      <c r="AV20" s="101"/>
      <c r="AW20" s="101"/>
      <c r="AX20" s="101"/>
      <c r="AY20" s="88" t="s">
        <v>0</v>
      </c>
      <c r="AZ20" s="212"/>
      <c r="BA20" s="101"/>
      <c r="BB20" s="101" t="s">
        <v>28</v>
      </c>
      <c r="BC20" s="101"/>
      <c r="BD20" s="34"/>
      <c r="BE20" s="34"/>
      <c r="BF20" s="34"/>
    </row>
    <row r="21" spans="1:58" s="66" customFormat="1" ht="27.75" customHeight="1" thickBot="1">
      <c r="A21" s="1035"/>
      <c r="B21" s="1174">
        <f t="shared" si="0"/>
        <v>0</v>
      </c>
      <c r="C21" s="1166"/>
      <c r="D21" s="1167"/>
      <c r="E21" s="151" t="s">
        <v>54</v>
      </c>
      <c r="F21" s="224">
        <f>IF(E20="","",E20*9)</f>
        <v>0</v>
      </c>
      <c r="G21" s="151" t="s">
        <v>48</v>
      </c>
      <c r="H21" s="225">
        <f>IF(G20="","",G20*3)</f>
        <v>0</v>
      </c>
      <c r="I21" s="1117"/>
      <c r="J21" s="1114"/>
      <c r="K21" s="1150"/>
      <c r="L21" s="1152"/>
      <c r="M21" s="1148"/>
      <c r="N21" s="1165">
        <f t="shared" si="1"/>
        <v>0</v>
      </c>
      <c r="O21" s="1166"/>
      <c r="P21" s="1167"/>
      <c r="Q21" s="151" t="s">
        <v>54</v>
      </c>
      <c r="R21" s="224">
        <f>IF(Q20="","",Q20*9)</f>
        <v>0</v>
      </c>
      <c r="S21" s="151" t="s">
        <v>48</v>
      </c>
      <c r="T21" s="225">
        <f>IF(S20="","",S20*3)</f>
        <v>0</v>
      </c>
      <c r="U21" s="1117"/>
      <c r="V21" s="1114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34"/>
      <c r="AP21" s="34"/>
      <c r="AQ21" s="34"/>
      <c r="AR21" s="14"/>
      <c r="AS21" s="14"/>
      <c r="AT21" s="1111">
        <v>1</v>
      </c>
      <c r="AU21" s="96"/>
      <c r="AV21" s="993"/>
      <c r="AW21" s="994"/>
      <c r="AX21" s="990"/>
      <c r="AY21" s="98">
        <v>1</v>
      </c>
      <c r="AZ21" s="96"/>
      <c r="BA21" s="993"/>
      <c r="BB21" s="989">
        <f>AW21</f>
        <v>0</v>
      </c>
      <c r="BC21" s="990"/>
      <c r="BD21" s="34"/>
      <c r="BE21" s="34"/>
      <c r="BF21" s="34"/>
    </row>
    <row r="22" spans="1:58" s="66" customFormat="1" ht="24" customHeight="1" thickBot="1">
      <c r="A22" s="226"/>
      <c r="B22" s="1175" t="s">
        <v>21</v>
      </c>
      <c r="C22" s="1175"/>
      <c r="D22" s="1175"/>
      <c r="E22" s="1171">
        <f>IF(SUM(H15,H17,H19,H21)=0,"",SUM(F15,F17,F19,F21))</f>
      </c>
      <c r="F22" s="1097"/>
      <c r="G22" s="1171">
        <f>IF(SUM(H15,H17,H19,H21)=0,"",SUM(H15,H17,H19,H21))</f>
      </c>
      <c r="H22" s="1097"/>
      <c r="I22" s="1076">
        <f>IF(AND(G22&lt;&gt;"",G22&gt;0),TRUNC(E22/G22,2),"")</f>
      </c>
      <c r="J22" s="1159"/>
      <c r="K22" s="1153">
        <f>IF(K13="","",SUM(K13:K21))</f>
        <v>4</v>
      </c>
      <c r="L22" s="1162" t="s">
        <v>15</v>
      </c>
      <c r="M22" s="1156">
        <f>IF(M13="","",SUM(M13:M21))</f>
        <v>4</v>
      </c>
      <c r="N22" s="1175" t="s">
        <v>21</v>
      </c>
      <c r="O22" s="1175"/>
      <c r="P22" s="1175"/>
      <c r="Q22" s="1171">
        <f>IF(SUM(H15,H17,H19,H21)=0,"",SUM(R15,R17,R19,R21))</f>
      </c>
      <c r="R22" s="1097"/>
      <c r="S22" s="1171">
        <f>IF(SUM(H15,H17,H19,H21)=0,"",SUM(T15,T17,T19,T21))</f>
      </c>
      <c r="T22" s="1097"/>
      <c r="U22" s="1076">
        <f>IF(AND(S22&lt;&gt;"",S22&gt;0),TRUNC(Q22/S22,2),"")</f>
      </c>
      <c r="V22" s="1077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34"/>
      <c r="AP22" s="34"/>
      <c r="AQ22" s="34"/>
      <c r="AR22" s="14"/>
      <c r="AS22" s="14"/>
      <c r="AT22" s="1109"/>
      <c r="AU22" s="95"/>
      <c r="AV22" s="981"/>
      <c r="AW22" s="982"/>
      <c r="AX22" s="983"/>
      <c r="AY22" s="99"/>
      <c r="AZ22" s="95"/>
      <c r="BA22" s="981"/>
      <c r="BB22" s="987"/>
      <c r="BC22" s="983"/>
      <c r="BD22" s="34"/>
      <c r="BE22" s="34"/>
      <c r="BF22" s="34"/>
    </row>
    <row r="23" spans="1:58" s="66" customFormat="1" ht="23.25" customHeight="1">
      <c r="A23" s="227"/>
      <c r="B23" s="1176"/>
      <c r="C23" s="1176"/>
      <c r="D23" s="1176"/>
      <c r="E23" s="1172"/>
      <c r="F23" s="1099"/>
      <c r="G23" s="1172"/>
      <c r="H23" s="1099"/>
      <c r="I23" s="1078"/>
      <c r="J23" s="1160"/>
      <c r="K23" s="1154"/>
      <c r="L23" s="1163"/>
      <c r="M23" s="1157"/>
      <c r="N23" s="1176"/>
      <c r="O23" s="1176"/>
      <c r="P23" s="1176"/>
      <c r="Q23" s="1172"/>
      <c r="R23" s="1099"/>
      <c r="S23" s="1172"/>
      <c r="T23" s="1099"/>
      <c r="U23" s="1078"/>
      <c r="V23" s="1079"/>
      <c r="W23" s="56"/>
      <c r="X23" s="56"/>
      <c r="Y23" s="56"/>
      <c r="Z23" s="74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34"/>
      <c r="AP23" s="34"/>
      <c r="AQ23" s="34"/>
      <c r="AR23" s="14"/>
      <c r="AS23" s="14"/>
      <c r="AT23" s="1108">
        <v>2</v>
      </c>
      <c r="AU23" s="96"/>
      <c r="AV23" s="981"/>
      <c r="AW23" s="982"/>
      <c r="AX23" s="983"/>
      <c r="AY23" s="100">
        <v>2</v>
      </c>
      <c r="AZ23" s="96"/>
      <c r="BA23" s="981"/>
      <c r="BB23" s="987">
        <f>AW23</f>
        <v>0</v>
      </c>
      <c r="BC23" s="983"/>
      <c r="BD23" s="34"/>
      <c r="BE23" s="34"/>
      <c r="BF23" s="34"/>
    </row>
    <row r="24" spans="1:58" s="66" customFormat="1" ht="24" customHeight="1" thickBot="1">
      <c r="A24" s="228"/>
      <c r="B24" s="1177"/>
      <c r="C24" s="1177"/>
      <c r="D24" s="1177"/>
      <c r="E24" s="1173"/>
      <c r="F24" s="1101"/>
      <c r="G24" s="1173"/>
      <c r="H24" s="1101"/>
      <c r="I24" s="1080"/>
      <c r="J24" s="1161"/>
      <c r="K24" s="1155"/>
      <c r="L24" s="1164"/>
      <c r="M24" s="1158"/>
      <c r="N24" s="1177"/>
      <c r="O24" s="1177"/>
      <c r="P24" s="1177"/>
      <c r="Q24" s="1173"/>
      <c r="R24" s="1101"/>
      <c r="S24" s="1173"/>
      <c r="T24" s="1101"/>
      <c r="U24" s="1080"/>
      <c r="V24" s="1081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34"/>
      <c r="AP24" s="34"/>
      <c r="AQ24" s="34"/>
      <c r="AR24" s="14"/>
      <c r="AS24" s="14"/>
      <c r="AT24" s="1109"/>
      <c r="AU24" s="95"/>
      <c r="AV24" s="981"/>
      <c r="AW24" s="982"/>
      <c r="AX24" s="983"/>
      <c r="AY24" s="99"/>
      <c r="AZ24" s="95"/>
      <c r="BA24" s="981"/>
      <c r="BB24" s="987"/>
      <c r="BC24" s="983"/>
      <c r="BD24" s="34"/>
      <c r="BE24" s="34"/>
      <c r="BF24" s="34"/>
    </row>
    <row r="25" spans="1:58" s="69" customFormat="1" ht="23.25" customHeight="1">
      <c r="A25" s="229"/>
      <c r="B25" s="133" t="s">
        <v>22</v>
      </c>
      <c r="C25" s="134"/>
      <c r="D25" s="134"/>
      <c r="E25" s="134"/>
      <c r="F25" s="134"/>
      <c r="G25" s="134"/>
      <c r="H25" s="134"/>
      <c r="I25" s="162"/>
      <c r="J25" s="134"/>
      <c r="K25" s="134"/>
      <c r="L25" s="134"/>
      <c r="M25" s="134"/>
      <c r="N25" s="133" t="s">
        <v>23</v>
      </c>
      <c r="O25" s="162"/>
      <c r="P25" s="162"/>
      <c r="Q25" s="134"/>
      <c r="R25" s="134"/>
      <c r="S25" s="134"/>
      <c r="T25" s="134"/>
      <c r="U25" s="162"/>
      <c r="V25" s="230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34"/>
      <c r="AP25" s="34"/>
      <c r="AQ25" s="34"/>
      <c r="AR25" s="14"/>
      <c r="AS25" s="14"/>
      <c r="AT25" s="1108">
        <v>3</v>
      </c>
      <c r="AU25" s="96"/>
      <c r="AV25" s="981"/>
      <c r="AW25" s="982"/>
      <c r="AX25" s="983"/>
      <c r="AY25" s="100">
        <v>3</v>
      </c>
      <c r="AZ25" s="96"/>
      <c r="BA25" s="981"/>
      <c r="BB25" s="987">
        <f>AW25</f>
        <v>0</v>
      </c>
      <c r="BC25" s="983"/>
      <c r="BD25" s="34"/>
      <c r="BE25" s="34"/>
      <c r="BF25" s="34"/>
    </row>
    <row r="26" spans="1:58" s="69" customFormat="1" ht="24" customHeight="1" thickBot="1">
      <c r="A26" s="229"/>
      <c r="B26" s="1178"/>
      <c r="C26" s="1179"/>
      <c r="D26" s="1179"/>
      <c r="E26" s="1179"/>
      <c r="F26" s="1179"/>
      <c r="G26" s="1179"/>
      <c r="H26" s="1179"/>
      <c r="I26" s="1179"/>
      <c r="J26" s="1179"/>
      <c r="K26" s="162"/>
      <c r="L26" s="162"/>
      <c r="M26" s="162"/>
      <c r="N26" s="231"/>
      <c r="O26" s="231"/>
      <c r="P26" s="134"/>
      <c r="Q26" s="162"/>
      <c r="R26" s="162"/>
      <c r="S26" s="162"/>
      <c r="T26" s="162"/>
      <c r="U26" s="134"/>
      <c r="V26" s="139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34"/>
      <c r="AP26" s="34"/>
      <c r="AQ26" s="34"/>
      <c r="AR26" s="14"/>
      <c r="AS26" s="14"/>
      <c r="AT26" s="1109"/>
      <c r="AU26" s="95"/>
      <c r="AV26" s="981"/>
      <c r="AW26" s="982"/>
      <c r="AX26" s="983"/>
      <c r="AY26" s="99"/>
      <c r="AZ26" s="95"/>
      <c r="BA26" s="981"/>
      <c r="BB26" s="987"/>
      <c r="BC26" s="983"/>
      <c r="BD26" s="34"/>
      <c r="BE26" s="34"/>
      <c r="BF26" s="34"/>
    </row>
    <row r="27" spans="1:58" s="69" customFormat="1" ht="23.25" customHeight="1">
      <c r="A27" s="229"/>
      <c r="B27" s="1179"/>
      <c r="C27" s="1179"/>
      <c r="D27" s="1179"/>
      <c r="E27" s="1179"/>
      <c r="F27" s="1179"/>
      <c r="G27" s="1179"/>
      <c r="H27" s="1179"/>
      <c r="I27" s="1179"/>
      <c r="J27" s="1179"/>
      <c r="K27" s="162"/>
      <c r="L27" s="162"/>
      <c r="M27" s="162"/>
      <c r="N27" s="231"/>
      <c r="O27" s="231"/>
      <c r="P27" s="1180"/>
      <c r="Q27" s="1180"/>
      <c r="R27" s="1180"/>
      <c r="S27" s="1180"/>
      <c r="T27" s="1180"/>
      <c r="U27" s="1180"/>
      <c r="V27" s="118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34"/>
      <c r="AP27" s="34"/>
      <c r="AQ27" s="34"/>
      <c r="AR27" s="14"/>
      <c r="AS27" s="14"/>
      <c r="AT27" s="1108">
        <v>4</v>
      </c>
      <c r="AU27" s="96"/>
      <c r="AV27" s="981"/>
      <c r="AW27" s="982"/>
      <c r="AX27" s="983"/>
      <c r="AY27" s="100">
        <v>4</v>
      </c>
      <c r="AZ27" s="96"/>
      <c r="BA27" s="981"/>
      <c r="BB27" s="987">
        <f>AW27</f>
        <v>0</v>
      </c>
      <c r="BC27" s="983"/>
      <c r="BD27" s="34"/>
      <c r="BE27" s="34"/>
      <c r="BF27" s="34"/>
    </row>
    <row r="28" spans="1:58" s="69" customFormat="1" ht="24" customHeight="1" thickBot="1">
      <c r="A28" s="229"/>
      <c r="B28" s="1179"/>
      <c r="C28" s="1179"/>
      <c r="D28" s="1179"/>
      <c r="E28" s="1179"/>
      <c r="F28" s="1179"/>
      <c r="G28" s="1179"/>
      <c r="H28" s="1179"/>
      <c r="I28" s="1179"/>
      <c r="J28" s="1179"/>
      <c r="K28" s="162"/>
      <c r="L28" s="162"/>
      <c r="M28" s="162"/>
      <c r="N28" s="133" t="s">
        <v>24</v>
      </c>
      <c r="O28" s="231"/>
      <c r="P28" s="1182"/>
      <c r="Q28" s="1182"/>
      <c r="R28" s="1182"/>
      <c r="S28" s="1182"/>
      <c r="T28" s="1182"/>
      <c r="U28" s="1182"/>
      <c r="V28" s="1183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34"/>
      <c r="AP28" s="34"/>
      <c r="AQ28" s="34"/>
      <c r="AR28" s="14"/>
      <c r="AS28" s="14"/>
      <c r="AT28" s="1109"/>
      <c r="AU28" s="97"/>
      <c r="AV28" s="984"/>
      <c r="AW28" s="985"/>
      <c r="AX28" s="986"/>
      <c r="AY28" s="99"/>
      <c r="AZ28" s="97"/>
      <c r="BA28" s="984"/>
      <c r="BB28" s="988"/>
      <c r="BC28" s="986"/>
      <c r="BD28" s="34"/>
      <c r="BE28" s="34"/>
      <c r="BF28" s="34"/>
    </row>
    <row r="29" spans="1:58" s="69" customFormat="1" ht="12.75" customHeight="1">
      <c r="A29" s="229"/>
      <c r="B29" s="1179"/>
      <c r="C29" s="1179"/>
      <c r="D29" s="1179"/>
      <c r="E29" s="1179"/>
      <c r="F29" s="1179"/>
      <c r="G29" s="1179"/>
      <c r="H29" s="1179"/>
      <c r="I29" s="1179"/>
      <c r="J29" s="1179"/>
      <c r="K29" s="162"/>
      <c r="L29" s="162"/>
      <c r="M29" s="162"/>
      <c r="N29" s="134"/>
      <c r="O29" s="231"/>
      <c r="P29" s="232"/>
      <c r="Q29" s="162"/>
      <c r="R29" s="162"/>
      <c r="S29" s="162"/>
      <c r="T29" s="162"/>
      <c r="U29" s="134"/>
      <c r="V29" s="139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34"/>
      <c r="AP29" s="34"/>
      <c r="AQ29" s="34"/>
      <c r="AR29" s="34"/>
      <c r="AS29" s="34"/>
      <c r="AT29" s="616"/>
      <c r="AU29" s="616"/>
      <c r="AV29" s="616"/>
      <c r="AW29" s="616"/>
      <c r="AX29" s="616"/>
      <c r="AY29" s="616"/>
      <c r="AZ29" s="616"/>
      <c r="BA29" s="616"/>
      <c r="BB29" s="616"/>
      <c r="BC29" s="616"/>
      <c r="BD29" s="34"/>
      <c r="BE29" s="34"/>
      <c r="BF29" s="34"/>
    </row>
    <row r="30" spans="1:58" s="69" customFormat="1" ht="25.5" customHeight="1">
      <c r="A30" s="229"/>
      <c r="B30" s="1179"/>
      <c r="C30" s="1179"/>
      <c r="D30" s="1179"/>
      <c r="E30" s="1179"/>
      <c r="F30" s="1179"/>
      <c r="G30" s="1179"/>
      <c r="H30" s="1179"/>
      <c r="I30" s="1179"/>
      <c r="J30" s="1179"/>
      <c r="K30" s="162"/>
      <c r="L30" s="162"/>
      <c r="M30" s="162"/>
      <c r="N30" s="134"/>
      <c r="O30" s="231"/>
      <c r="P30" s="1180"/>
      <c r="Q30" s="1180"/>
      <c r="R30" s="1180"/>
      <c r="S30" s="1180"/>
      <c r="T30" s="1180"/>
      <c r="U30" s="1180"/>
      <c r="V30" s="1181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34"/>
      <c r="AP30" s="34"/>
      <c r="AQ30" s="34"/>
      <c r="AR30" s="34"/>
      <c r="AS30" s="34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34"/>
      <c r="BE30" s="34"/>
      <c r="BF30" s="34"/>
    </row>
    <row r="31" spans="1:58" s="69" customFormat="1" ht="44.25" customHeight="1">
      <c r="A31" s="229"/>
      <c r="B31" s="1179"/>
      <c r="C31" s="1179"/>
      <c r="D31" s="1179"/>
      <c r="E31" s="1179"/>
      <c r="F31" s="1179"/>
      <c r="G31" s="1179"/>
      <c r="H31" s="1179"/>
      <c r="I31" s="1179"/>
      <c r="J31" s="1179"/>
      <c r="K31" s="162"/>
      <c r="L31" s="162"/>
      <c r="M31" s="162"/>
      <c r="N31" s="133" t="s">
        <v>25</v>
      </c>
      <c r="O31" s="231"/>
      <c r="P31" s="1182"/>
      <c r="Q31" s="1182"/>
      <c r="R31" s="1182"/>
      <c r="S31" s="1182"/>
      <c r="T31" s="1182"/>
      <c r="U31" s="1182"/>
      <c r="V31" s="1183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34"/>
      <c r="AP31" s="34"/>
      <c r="AQ31" s="34"/>
      <c r="AR31" s="34"/>
      <c r="AS31" s="34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34"/>
      <c r="BE31" s="34"/>
      <c r="BF31" s="34"/>
    </row>
    <row r="32" spans="1:58" s="69" customFormat="1" ht="42" customHeight="1" thickBot="1">
      <c r="A32" s="22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21:58" ht="12.75">
      <c r="U33" s="71"/>
      <c r="V33" s="71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</row>
    <row r="34" spans="41:58" ht="12.75"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</row>
    <row r="35" spans="41:58" ht="12.75"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</row>
    <row r="36" spans="41:58" ht="12.75"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4"/>
      <c r="BF36" s="34"/>
    </row>
    <row r="37" spans="41:58" ht="12.75"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4"/>
      <c r="BF37" s="34"/>
    </row>
    <row r="38" spans="41:58" ht="12.75"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4"/>
      <c r="BF38" s="34"/>
    </row>
    <row r="39" spans="41:58" ht="12.75"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4"/>
      <c r="BF39" s="34"/>
    </row>
    <row r="40" spans="41:58" ht="12.75"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4"/>
      <c r="BF40" s="34"/>
    </row>
    <row r="41" spans="41:58" ht="12.75"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4"/>
      <c r="BF41" s="34"/>
    </row>
    <row r="42" spans="41:58" ht="12.75"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4"/>
      <c r="BF42" s="34"/>
    </row>
  </sheetData>
  <sheetProtection password="E128" sheet="1" objects="1" scenarios="1"/>
  <mergeCells count="137">
    <mergeCell ref="AV16:AY17"/>
    <mergeCell ref="X17:AA17"/>
    <mergeCell ref="AX9:AY9"/>
    <mergeCell ref="AT8:AU8"/>
    <mergeCell ref="AT9:AT13"/>
    <mergeCell ref="B26:J31"/>
    <mergeCell ref="P30:V31"/>
    <mergeCell ref="P27:V28"/>
    <mergeCell ref="N20:P20"/>
    <mergeCell ref="N21:P21"/>
    <mergeCell ref="V20:V21"/>
    <mergeCell ref="N22:P24"/>
    <mergeCell ref="Q22:R24"/>
    <mergeCell ref="Q20:R20"/>
    <mergeCell ref="U22:V24"/>
    <mergeCell ref="U20:U21"/>
    <mergeCell ref="S22:T24"/>
    <mergeCell ref="M18:M19"/>
    <mergeCell ref="S20:T20"/>
    <mergeCell ref="V18:V19"/>
    <mergeCell ref="U18:U19"/>
    <mergeCell ref="S18:T18"/>
    <mergeCell ref="N18:P18"/>
    <mergeCell ref="Q18:R18"/>
    <mergeCell ref="A20:A21"/>
    <mergeCell ref="J13:J15"/>
    <mergeCell ref="N13:P13"/>
    <mergeCell ref="B16:D16"/>
    <mergeCell ref="G20:H20"/>
    <mergeCell ref="E16:F16"/>
    <mergeCell ref="B13:D13"/>
    <mergeCell ref="B15:D15"/>
    <mergeCell ref="N19:P19"/>
    <mergeCell ref="J18:J19"/>
    <mergeCell ref="B18:D18"/>
    <mergeCell ref="B19:D19"/>
    <mergeCell ref="L18:L19"/>
    <mergeCell ref="E20:F20"/>
    <mergeCell ref="K18:K19"/>
    <mergeCell ref="G18:H18"/>
    <mergeCell ref="I18:I19"/>
    <mergeCell ref="E22:F24"/>
    <mergeCell ref="A18:A19"/>
    <mergeCell ref="J16:J17"/>
    <mergeCell ref="A16:A17"/>
    <mergeCell ref="B17:D17"/>
    <mergeCell ref="B22:D24"/>
    <mergeCell ref="B20:D20"/>
    <mergeCell ref="B21:D21"/>
    <mergeCell ref="G22:H24"/>
    <mergeCell ref="E18:F18"/>
    <mergeCell ref="Q16:R16"/>
    <mergeCell ref="S13:T13"/>
    <mergeCell ref="Q13:R13"/>
    <mergeCell ref="S16:T16"/>
    <mergeCell ref="N16:P16"/>
    <mergeCell ref="N15:P15"/>
    <mergeCell ref="N17:P17"/>
    <mergeCell ref="E13:F13"/>
    <mergeCell ref="I16:I17"/>
    <mergeCell ref="G13:H13"/>
    <mergeCell ref="I13:I15"/>
    <mergeCell ref="G16:H16"/>
    <mergeCell ref="K22:K24"/>
    <mergeCell ref="M22:M24"/>
    <mergeCell ref="I22:J24"/>
    <mergeCell ref="J20:J21"/>
    <mergeCell ref="L22:L24"/>
    <mergeCell ref="K20:K21"/>
    <mergeCell ref="L20:L21"/>
    <mergeCell ref="I20:I21"/>
    <mergeCell ref="M20:M21"/>
    <mergeCell ref="A1:E5"/>
    <mergeCell ref="H1:P2"/>
    <mergeCell ref="M13:M15"/>
    <mergeCell ref="K16:K17"/>
    <mergeCell ref="L13:L15"/>
    <mergeCell ref="K13:K15"/>
    <mergeCell ref="A8:I9"/>
    <mergeCell ref="A13:A15"/>
    <mergeCell ref="L16:L17"/>
    <mergeCell ref="M16:M17"/>
    <mergeCell ref="E11:F11"/>
    <mergeCell ref="G11:H11"/>
    <mergeCell ref="M8:N9"/>
    <mergeCell ref="J8:K9"/>
    <mergeCell ref="J10:J12"/>
    <mergeCell ref="I10:I12"/>
    <mergeCell ref="T1:V2"/>
    <mergeCell ref="U10:U12"/>
    <mergeCell ref="V10:V12"/>
    <mergeCell ref="L8:L9"/>
    <mergeCell ref="O8:V9"/>
    <mergeCell ref="Q11:R11"/>
    <mergeCell ref="S11:T11"/>
    <mergeCell ref="H3:P4"/>
    <mergeCell ref="T3:V4"/>
    <mergeCell ref="F1:G2"/>
    <mergeCell ref="F3:G4"/>
    <mergeCell ref="R1:S2"/>
    <mergeCell ref="R3:S4"/>
    <mergeCell ref="V13:V15"/>
    <mergeCell ref="V16:V17"/>
    <mergeCell ref="AT17:AU17"/>
    <mergeCell ref="U13:U15"/>
    <mergeCell ref="U16:U17"/>
    <mergeCell ref="AV21:AV22"/>
    <mergeCell ref="AW21:AW22"/>
    <mergeCell ref="AX21:AX22"/>
    <mergeCell ref="AT19:AZ19"/>
    <mergeCell ref="AT21:AT22"/>
    <mergeCell ref="BA21:BA22"/>
    <mergeCell ref="BB21:BB22"/>
    <mergeCell ref="BC21:BC22"/>
    <mergeCell ref="BA23:BA24"/>
    <mergeCell ref="BB23:BB24"/>
    <mergeCell ref="BC23:BC24"/>
    <mergeCell ref="AX25:AX26"/>
    <mergeCell ref="AT23:AT24"/>
    <mergeCell ref="AV23:AV24"/>
    <mergeCell ref="AW23:AW24"/>
    <mergeCell ref="AX23:AX24"/>
    <mergeCell ref="BB25:BB26"/>
    <mergeCell ref="BC25:BC26"/>
    <mergeCell ref="BA27:BA28"/>
    <mergeCell ref="BB27:BB28"/>
    <mergeCell ref="BC27:BC28"/>
    <mergeCell ref="AS18:AT18"/>
    <mergeCell ref="AZ17:BA17"/>
    <mergeCell ref="AT27:AT28"/>
    <mergeCell ref="AV27:AV28"/>
    <mergeCell ref="AW27:AW28"/>
    <mergeCell ref="AX27:AX28"/>
    <mergeCell ref="BA25:BA26"/>
    <mergeCell ref="AT25:AT26"/>
    <mergeCell ref="AV25:AV26"/>
    <mergeCell ref="AW25:AW26"/>
  </mergeCells>
  <dataValidations count="3">
    <dataValidation type="list" allowBlank="1" showDropDown="1" showInputMessage="1" showErrorMessage="1" promptTitle="Mehrkampf" prompt="Bitte Spielnr. aus Spielplan wählen" error="Falsche Spielenummer" sqref="AU9:AU14 AT9 AT14">
      <formula1>SPnrMK</formula1>
    </dataValidation>
    <dataValidation allowBlank="1" showInputMessage="1" showErrorMessage="1" prompt="Nachname" sqref="AU21 AU23 AU25 AU27 AZ21 AZ23 AZ25 AZ27"/>
    <dataValidation type="textLength" allowBlank="1" showInputMessage="1" showErrorMessage="1" sqref="BB27:BB28 AS18:AT18 BB25:BB26 AZ17:BA17 BB21:BB22 BB23:BB24 AT17">
      <formula1>0</formula1>
      <formula2>0</formula2>
    </dataValidation>
  </dataValidations>
  <hyperlinks>
    <hyperlink ref="AX9" location="DBU!A1" display="Zur Tabelle"/>
    <hyperlink ref="X17" location="DBU!BB1" display="Zur Eingabe"/>
    <hyperlink ref="X17:AA17" location="DBU!BD1" display="Zur Eingabe"/>
  </hyperlink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indexed="39"/>
    <pageSetUpPr fitToPage="1"/>
  </sheetPr>
  <dimension ref="A1:AP67"/>
  <sheetViews>
    <sheetView showGridLines="0" zoomScale="85" zoomScaleNormal="85" workbookViewId="0" topLeftCell="A1">
      <selection activeCell="A1" sqref="A1:E5"/>
    </sheetView>
  </sheetViews>
  <sheetFormatPr defaultColWidth="11.421875" defaultRowHeight="12.75"/>
  <cols>
    <col min="1" max="1" width="2.7109375" style="14" customWidth="1"/>
    <col min="2" max="4" width="9.28125" style="14" customWidth="1"/>
    <col min="5" max="5" width="5.421875" style="14" bestFit="1" customWidth="1"/>
    <col min="6" max="6" width="9.28125" style="14" customWidth="1"/>
    <col min="7" max="7" width="7.28125" style="14" customWidth="1"/>
    <col min="8" max="8" width="15.7109375" style="14" customWidth="1"/>
    <col min="9" max="9" width="7.7109375" style="14" customWidth="1"/>
    <col min="10" max="10" width="5.140625" style="14" bestFit="1" customWidth="1"/>
    <col min="11" max="11" width="3.00390625" style="14" customWidth="1"/>
    <col min="12" max="12" width="5.140625" style="14" bestFit="1" customWidth="1"/>
    <col min="13" max="15" width="9.28125" style="14" customWidth="1"/>
    <col min="16" max="16" width="5.421875" style="14" bestFit="1" customWidth="1"/>
    <col min="17" max="17" width="3.7109375" style="14" customWidth="1"/>
    <col min="18" max="18" width="7.28125" style="14" customWidth="1"/>
    <col min="19" max="19" width="12.57421875" style="14" customWidth="1"/>
    <col min="20" max="20" width="12.7109375" style="14" customWidth="1"/>
    <col min="21" max="24" width="20.421875" style="14" customWidth="1"/>
    <col min="25" max="25" width="20.28125" style="14" customWidth="1"/>
    <col min="26" max="26" width="6.7109375" style="14" hidden="1" customWidth="1"/>
    <col min="27" max="27" width="18.140625" style="14" customWidth="1"/>
    <col min="28" max="28" width="11.421875" style="14" hidden="1" customWidth="1"/>
    <col min="29" max="29" width="1.1484375" style="14" customWidth="1"/>
    <col min="30" max="30" width="17.28125" style="14" bestFit="1" customWidth="1"/>
    <col min="31" max="31" width="28.00390625" style="14" customWidth="1"/>
    <col min="32" max="32" width="11.00390625" style="14" customWidth="1"/>
    <col min="33" max="33" width="13.00390625" style="14" customWidth="1"/>
    <col min="34" max="34" width="11.8515625" style="14" customWidth="1"/>
    <col min="35" max="35" width="14.28125" style="14" customWidth="1"/>
    <col min="36" max="36" width="32.140625" style="14" customWidth="1"/>
    <col min="37" max="37" width="10.28125" style="14" customWidth="1"/>
    <col min="38" max="38" width="10.421875" style="14" customWidth="1"/>
    <col min="39" max="39" width="9.8515625" style="14" customWidth="1"/>
    <col min="40" max="40" width="7.28125" style="14" customWidth="1"/>
    <col min="41" max="41" width="17.00390625" style="14" customWidth="1"/>
    <col min="42" max="42" width="23.8515625" style="14" customWidth="1"/>
    <col min="43" max="43" width="16.7109375" style="14" customWidth="1"/>
    <col min="44" max="44" width="22.421875" style="14" customWidth="1"/>
    <col min="45" max="16384" width="11.421875" style="14" customWidth="1"/>
  </cols>
  <sheetData>
    <row r="1" spans="1:42" ht="16.5" customHeight="1">
      <c r="A1" s="1273" t="s">
        <v>77</v>
      </c>
      <c r="B1" s="1274"/>
      <c r="C1" s="1274"/>
      <c r="D1" s="1274"/>
      <c r="E1" s="1274"/>
      <c r="F1" s="369"/>
      <c r="G1" s="1200" t="s">
        <v>8</v>
      </c>
      <c r="H1" s="1292" t="str">
        <f>AF15</f>
        <v>Jugend 1</v>
      </c>
      <c r="I1" s="1292"/>
      <c r="J1" s="1292"/>
      <c r="K1" s="1292"/>
      <c r="L1" s="1292"/>
      <c r="M1" s="1292"/>
      <c r="N1" s="1292"/>
      <c r="O1" s="1292"/>
      <c r="P1" s="1292"/>
      <c r="Q1" s="369"/>
      <c r="R1" s="1200" t="s">
        <v>9</v>
      </c>
      <c r="S1" s="1202">
        <f>AA16</f>
        <v>205</v>
      </c>
      <c r="T1" s="1203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237"/>
      <c r="AO1" s="34"/>
      <c r="AP1" s="34"/>
    </row>
    <row r="2" spans="1:42" ht="16.5" customHeight="1">
      <c r="A2" s="1275"/>
      <c r="B2" s="1276"/>
      <c r="C2" s="1276"/>
      <c r="D2" s="1276"/>
      <c r="E2" s="1276"/>
      <c r="F2" s="370"/>
      <c r="G2" s="1201"/>
      <c r="H2" s="1293"/>
      <c r="I2" s="1293"/>
      <c r="J2" s="1293"/>
      <c r="K2" s="1293"/>
      <c r="L2" s="1293"/>
      <c r="M2" s="1293"/>
      <c r="N2" s="1293"/>
      <c r="O2" s="1293"/>
      <c r="P2" s="1293"/>
      <c r="Q2" s="371"/>
      <c r="R2" s="1201"/>
      <c r="S2" s="1204"/>
      <c r="T2" s="1205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 ht="16.5" customHeight="1">
      <c r="A3" s="1275"/>
      <c r="B3" s="1276"/>
      <c r="C3" s="1276"/>
      <c r="D3" s="1276"/>
      <c r="E3" s="1276"/>
      <c r="F3" s="53"/>
      <c r="G3" s="1201" t="s">
        <v>10</v>
      </c>
      <c r="H3" s="1271" t="s">
        <v>49</v>
      </c>
      <c r="I3" s="1271"/>
      <c r="J3" s="1271"/>
      <c r="K3" s="1271"/>
      <c r="L3" s="1271"/>
      <c r="M3" s="1271"/>
      <c r="N3" s="1271"/>
      <c r="O3" s="1271"/>
      <c r="P3" s="1271"/>
      <c r="Q3" s="372"/>
      <c r="R3" s="1201" t="s">
        <v>11</v>
      </c>
      <c r="S3" s="1253" t="str">
        <f>AD14</f>
        <v>Sa. 18.12.2010</v>
      </c>
      <c r="T3" s="125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ht="16.5" customHeight="1">
      <c r="A4" s="1275"/>
      <c r="B4" s="1276"/>
      <c r="C4" s="1276"/>
      <c r="D4" s="1276"/>
      <c r="E4" s="1276"/>
      <c r="F4" s="370"/>
      <c r="G4" s="1201"/>
      <c r="H4" s="1272"/>
      <c r="I4" s="1272"/>
      <c r="J4" s="1272"/>
      <c r="K4" s="1272"/>
      <c r="L4" s="1272"/>
      <c r="M4" s="1272"/>
      <c r="N4" s="1272"/>
      <c r="O4" s="1272"/>
      <c r="P4" s="1272"/>
      <c r="Q4" s="371"/>
      <c r="R4" s="1201"/>
      <c r="S4" s="1255"/>
      <c r="T4" s="1256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</row>
    <row r="5" spans="1:42" ht="13.5" customHeight="1" thickBot="1">
      <c r="A5" s="1277"/>
      <c r="B5" s="1278"/>
      <c r="C5" s="1278"/>
      <c r="D5" s="1278"/>
      <c r="E5" s="1278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373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6" spans="1:42" ht="26.25" customHeight="1">
      <c r="A6" s="374" t="s">
        <v>12</v>
      </c>
      <c r="B6" s="375"/>
      <c r="C6" s="376"/>
      <c r="D6" s="377"/>
      <c r="E6" s="377"/>
      <c r="F6" s="377"/>
      <c r="G6" s="377"/>
      <c r="H6" s="377"/>
      <c r="I6" s="1279" t="s">
        <v>78</v>
      </c>
      <c r="J6" s="1280"/>
      <c r="K6" s="1280"/>
      <c r="L6" s="1281"/>
      <c r="M6" s="1200" t="s">
        <v>14</v>
      </c>
      <c r="N6" s="1200"/>
      <c r="O6" s="1200"/>
      <c r="P6" s="1200"/>
      <c r="Q6" s="1200"/>
      <c r="R6" s="1200"/>
      <c r="S6" s="1200"/>
      <c r="T6" s="1262"/>
      <c r="Y6" s="40"/>
      <c r="Z6" s="40"/>
      <c r="AA6" s="40"/>
      <c r="AB6" s="40"/>
      <c r="AC6" s="40"/>
      <c r="AD6" s="40"/>
      <c r="AE6" s="40"/>
      <c r="AF6" s="636"/>
      <c r="AG6" s="636"/>
      <c r="AH6" s="637"/>
      <c r="AI6" s="637"/>
      <c r="AJ6" s="637"/>
      <c r="AK6" s="43"/>
      <c r="AL6" s="34"/>
      <c r="AM6" s="34"/>
      <c r="AN6" s="34"/>
      <c r="AO6" s="34"/>
      <c r="AP6" s="34"/>
    </row>
    <row r="7" spans="1:42" ht="18" customHeight="1">
      <c r="A7" s="1284" t="str">
        <f>AE16</f>
        <v>BC Hilden 1</v>
      </c>
      <c r="B7" s="1257"/>
      <c r="C7" s="1257"/>
      <c r="D7" s="1257"/>
      <c r="E7" s="1257"/>
      <c r="F7" s="1257"/>
      <c r="G7" s="1257"/>
      <c r="H7" s="1257"/>
      <c r="I7" s="1282">
        <f>IF(J21="","",IF(J21=L21,1,IF(J21&gt;L21,2,IF(J21&lt;L21,0))))</f>
        <v>2</v>
      </c>
      <c r="J7" s="1286" t="s">
        <v>15</v>
      </c>
      <c r="K7" s="1288">
        <f>IF(L21="","",IF(L21=J21,1,IF(L21&gt;J21,2,IF(L21&lt;J21,0))))</f>
        <v>0</v>
      </c>
      <c r="L7" s="1289"/>
      <c r="M7" s="1257" t="str">
        <f>AJ16</f>
        <v>BF Lobberich 1</v>
      </c>
      <c r="N7" s="1257"/>
      <c r="O7" s="1257"/>
      <c r="P7" s="1257"/>
      <c r="Q7" s="1257"/>
      <c r="R7" s="1257"/>
      <c r="S7" s="1257"/>
      <c r="T7" s="1258"/>
      <c r="Y7" s="40"/>
      <c r="Z7" s="40"/>
      <c r="AA7" s="625" t="s">
        <v>141</v>
      </c>
      <c r="AB7" s="40"/>
      <c r="AC7" s="40"/>
      <c r="AD7" s="40"/>
      <c r="AE7" s="636"/>
      <c r="AF7" s="636"/>
      <c r="AG7" s="636"/>
      <c r="AH7" s="1196" t="s">
        <v>60</v>
      </c>
      <c r="AI7" s="1196"/>
      <c r="AJ7" s="637"/>
      <c r="AK7" s="43"/>
      <c r="AL7" s="34"/>
      <c r="AM7" s="34"/>
      <c r="AN7" s="34"/>
      <c r="AO7" s="36"/>
      <c r="AP7" s="34"/>
    </row>
    <row r="8" spans="1:42" ht="21" customHeight="1" thickBot="1">
      <c r="A8" s="1285"/>
      <c r="B8" s="1259"/>
      <c r="C8" s="1259"/>
      <c r="D8" s="1259"/>
      <c r="E8" s="1259"/>
      <c r="F8" s="1259"/>
      <c r="G8" s="1259"/>
      <c r="H8" s="1259"/>
      <c r="I8" s="1283"/>
      <c r="J8" s="1287"/>
      <c r="K8" s="1290"/>
      <c r="L8" s="1291"/>
      <c r="M8" s="1259"/>
      <c r="N8" s="1259"/>
      <c r="O8" s="1259"/>
      <c r="P8" s="1259"/>
      <c r="Q8" s="1259"/>
      <c r="R8" s="1259"/>
      <c r="S8" s="1259"/>
      <c r="T8" s="1260"/>
      <c r="Y8" s="40"/>
      <c r="Z8" s="41"/>
      <c r="AA8" s="41"/>
      <c r="AB8" s="41"/>
      <c r="AC8" s="41"/>
      <c r="AD8" s="41"/>
      <c r="AE8" s="636"/>
      <c r="AF8" s="636"/>
      <c r="AG8" s="636"/>
      <c r="AH8" s="1196"/>
      <c r="AI8" s="1196"/>
      <c r="AJ8" s="637"/>
      <c r="AK8" s="43"/>
      <c r="AL8" s="44"/>
      <c r="AM8" s="44"/>
      <c r="AN8" s="34"/>
      <c r="AO8" s="34"/>
      <c r="AP8" s="34"/>
    </row>
    <row r="9" spans="1:42" ht="24.75" customHeight="1" thickBot="1">
      <c r="A9" s="378"/>
      <c r="B9" s="1304" t="s">
        <v>79</v>
      </c>
      <c r="C9" s="1304"/>
      <c r="D9" s="1305"/>
      <c r="E9" s="1299" t="s">
        <v>6</v>
      </c>
      <c r="F9" s="1306"/>
      <c r="G9" s="1307" t="s">
        <v>80</v>
      </c>
      <c r="H9" s="1307" t="s">
        <v>19</v>
      </c>
      <c r="I9" s="1297" t="s">
        <v>37</v>
      </c>
      <c r="J9" s="1298" t="s">
        <v>20</v>
      </c>
      <c r="K9" s="1299"/>
      <c r="L9" s="1300"/>
      <c r="M9" s="1303" t="s">
        <v>79</v>
      </c>
      <c r="N9" s="1304"/>
      <c r="O9" s="1305"/>
      <c r="P9" s="1267" t="s">
        <v>6</v>
      </c>
      <c r="Q9" s="1268"/>
      <c r="R9" s="1263" t="s">
        <v>80</v>
      </c>
      <c r="S9" s="1263" t="s">
        <v>19</v>
      </c>
      <c r="T9" s="1265" t="s">
        <v>37</v>
      </c>
      <c r="Y9" s="40"/>
      <c r="Z9" s="40"/>
      <c r="AA9" s="638" t="s">
        <v>140</v>
      </c>
      <c r="AB9" s="40"/>
      <c r="AC9" s="40"/>
      <c r="AD9" s="40"/>
      <c r="AE9" s="635"/>
      <c r="AF9" s="635"/>
      <c r="AG9" s="635"/>
      <c r="AH9" s="1196"/>
      <c r="AI9" s="1196"/>
      <c r="AJ9" s="635"/>
      <c r="AK9" s="34"/>
      <c r="AL9" s="34"/>
      <c r="AM9" s="34"/>
      <c r="AN9" s="34"/>
      <c r="AO9" s="34"/>
      <c r="AP9" s="34"/>
    </row>
    <row r="10" spans="1:42" ht="24.75" customHeight="1" thickBot="1">
      <c r="A10" s="381"/>
      <c r="B10" s="1294" t="s">
        <v>7</v>
      </c>
      <c r="C10" s="1294"/>
      <c r="D10" s="1295"/>
      <c r="E10" s="1299"/>
      <c r="F10" s="1306"/>
      <c r="G10" s="1307"/>
      <c r="H10" s="1307"/>
      <c r="I10" s="1297"/>
      <c r="J10" s="1301"/>
      <c r="K10" s="1269"/>
      <c r="L10" s="1302"/>
      <c r="M10" s="1296" t="s">
        <v>7</v>
      </c>
      <c r="N10" s="1294"/>
      <c r="O10" s="1295"/>
      <c r="P10" s="1269"/>
      <c r="Q10" s="1270"/>
      <c r="R10" s="1264"/>
      <c r="S10" s="1264"/>
      <c r="T10" s="1266"/>
      <c r="Y10" s="40"/>
      <c r="Z10" s="40"/>
      <c r="AA10" s="639" t="s">
        <v>142</v>
      </c>
      <c r="AB10" s="34"/>
      <c r="AC10" s="34"/>
      <c r="AD10" s="34"/>
      <c r="AE10" s="635"/>
      <c r="AF10" s="34"/>
      <c r="AG10" s="635"/>
      <c r="AH10" s="635"/>
      <c r="AI10" s="635"/>
      <c r="AJ10" s="635"/>
      <c r="AK10" s="34"/>
      <c r="AL10" s="35"/>
      <c r="AM10" s="34"/>
      <c r="AN10" s="34"/>
      <c r="AO10" s="34"/>
      <c r="AP10" s="34"/>
    </row>
    <row r="11" spans="1:42" ht="24.75" customHeight="1" thickBot="1">
      <c r="A11" s="1229" t="s">
        <v>40</v>
      </c>
      <c r="B11" s="1213" t="str">
        <f>IF(AE20="","",AE20)</f>
        <v>Schramm</v>
      </c>
      <c r="C11" s="1214"/>
      <c r="D11" s="1215"/>
      <c r="E11" s="1236">
        <f>AF20</f>
        <v>150</v>
      </c>
      <c r="F11" s="1236"/>
      <c r="G11" s="1232">
        <f>AG20</f>
        <v>20</v>
      </c>
      <c r="H11" s="1209">
        <f>IF(G11=0,"",TRUNC(E11/G11,2))</f>
        <v>7.5</v>
      </c>
      <c r="I11" s="1216">
        <f>AH20</f>
        <v>25</v>
      </c>
      <c r="J11" s="1217">
        <f>IF(M11="nicht",2,IF(B11="nicht",0,IF(P11=0,"",IF(E11&gt;P11,2,IF(E11=P11,1,IF(E11&lt;P11,0))))))</f>
        <v>2</v>
      </c>
      <c r="K11" s="1219" t="s">
        <v>15</v>
      </c>
      <c r="L11" s="1221">
        <f>IF(B11="nicht",2,IF(M11="nicht",0,IF(P11=0,"",IF(J11=2,0,IF(J11=1,1,IF(J11=0,2))))))</f>
        <v>0</v>
      </c>
      <c r="M11" s="1213" t="str">
        <f>IF(AJ20="","",AJ20)</f>
        <v>Löwe</v>
      </c>
      <c r="N11" s="1214"/>
      <c r="O11" s="1215"/>
      <c r="P11" s="1206">
        <f>AK20</f>
        <v>95</v>
      </c>
      <c r="Q11" s="1206"/>
      <c r="R11" s="1207">
        <f>IF(G11="","",SUM(G11))</f>
        <v>20</v>
      </c>
      <c r="S11" s="1246">
        <f>IF(R11=0,"",TRUNC(P11/R11,2))</f>
        <v>4.75</v>
      </c>
      <c r="T11" s="1211">
        <f>AM20</f>
        <v>12</v>
      </c>
      <c r="Y11" s="1261"/>
      <c r="Z11" s="40"/>
      <c r="AA11" s="34"/>
      <c r="AB11" s="34"/>
      <c r="AC11" s="34"/>
      <c r="AD11" s="34"/>
      <c r="AE11" s="635"/>
      <c r="AF11" s="34"/>
      <c r="AG11" s="634"/>
      <c r="AH11" s="634"/>
      <c r="AI11" s="634"/>
      <c r="AJ11" s="634"/>
      <c r="AK11" s="34"/>
      <c r="AL11" s="34"/>
      <c r="AM11" s="34"/>
      <c r="AN11" s="34"/>
      <c r="AO11" s="34"/>
      <c r="AP11" s="34"/>
    </row>
    <row r="12" spans="1:42" ht="24.75" customHeight="1" thickBot="1">
      <c r="A12" s="1230"/>
      <c r="B12" s="1213" t="str">
        <f aca="true" t="shared" si="0" ref="B12:B20">IF(AE21="","",AE21)</f>
        <v>Tobias</v>
      </c>
      <c r="C12" s="1214"/>
      <c r="D12" s="1215"/>
      <c r="E12" s="382">
        <v>1</v>
      </c>
      <c r="F12" s="383"/>
      <c r="G12" s="1233"/>
      <c r="H12" s="1210"/>
      <c r="I12" s="1212"/>
      <c r="J12" s="1218"/>
      <c r="K12" s="1220"/>
      <c r="L12" s="1222"/>
      <c r="M12" s="1213" t="str">
        <f aca="true" t="shared" si="1" ref="M12:M20">IF(AJ21="","",AJ21)</f>
        <v>Tom</v>
      </c>
      <c r="N12" s="1214"/>
      <c r="O12" s="1215"/>
      <c r="P12" s="382">
        <v>1</v>
      </c>
      <c r="Q12" s="383"/>
      <c r="R12" s="1208"/>
      <c r="S12" s="1210"/>
      <c r="T12" s="1212"/>
      <c r="Y12" s="1261"/>
      <c r="Z12" s="40"/>
      <c r="AA12" s="34"/>
      <c r="AB12" s="34"/>
      <c r="AC12" s="34"/>
      <c r="AD12" s="34"/>
      <c r="AE12" s="635"/>
      <c r="AF12" s="34"/>
      <c r="AG12" s="635"/>
      <c r="AH12" s="635"/>
      <c r="AI12" s="635"/>
      <c r="AJ12" s="635"/>
      <c r="AK12" s="34"/>
      <c r="AL12" s="34"/>
      <c r="AM12" s="34"/>
      <c r="AN12" s="34"/>
      <c r="AO12" s="34"/>
      <c r="AP12" s="34"/>
    </row>
    <row r="13" spans="1:42" ht="24.75" customHeight="1" thickBot="1">
      <c r="A13" s="1229" t="s">
        <v>42</v>
      </c>
      <c r="B13" s="1213" t="str">
        <f t="shared" si="0"/>
        <v>Ramge</v>
      </c>
      <c r="C13" s="1214"/>
      <c r="D13" s="1215"/>
      <c r="E13" s="1236">
        <f>AF22</f>
        <v>92</v>
      </c>
      <c r="F13" s="1236"/>
      <c r="G13" s="1232">
        <f>AG22</f>
        <v>20</v>
      </c>
      <c r="H13" s="1209">
        <f>IF(G13=0,"",TRUNC(E13/G13,2))</f>
        <v>4.6</v>
      </c>
      <c r="I13" s="1216">
        <f>AH22</f>
        <v>25</v>
      </c>
      <c r="J13" s="1217">
        <f>IF(M13="nicht",2,IF(B13="nicht",0,IF(P13=0,"",IF(E13&gt;P13,2,IF(E13=P13,1,IF(E13&lt;P13,0))))))</f>
        <v>2</v>
      </c>
      <c r="K13" s="1219" t="s">
        <v>15</v>
      </c>
      <c r="L13" s="1221">
        <f>IF(B13="nicht",2,IF(M13="nicht",0,IF(P13=0,"",IF(J13=2,0,IF(J13=1,1,IF(J13=0,2))))))</f>
        <v>0</v>
      </c>
      <c r="M13" s="1213" t="str">
        <f t="shared" si="1"/>
        <v>Feldges</v>
      </c>
      <c r="N13" s="1214"/>
      <c r="O13" s="1215"/>
      <c r="P13" s="1206">
        <f>AK22</f>
        <v>18</v>
      </c>
      <c r="Q13" s="1206"/>
      <c r="R13" s="1207">
        <f>IF(G13="","",SUM(G13))</f>
        <v>20</v>
      </c>
      <c r="S13" s="1209">
        <f>IF(R13=0,"",TRUNC(P13/R13,2))</f>
        <v>0.9</v>
      </c>
      <c r="T13" s="1211">
        <f>AM22</f>
        <v>3</v>
      </c>
      <c r="Y13" s="34"/>
      <c r="Z13" s="40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ht="24.75" customHeight="1" thickBot="1">
      <c r="A14" s="1230"/>
      <c r="B14" s="1213" t="str">
        <f t="shared" si="0"/>
        <v>Michael</v>
      </c>
      <c r="C14" s="1214"/>
      <c r="D14" s="1215"/>
      <c r="E14" s="382">
        <v>8</v>
      </c>
      <c r="F14" s="383"/>
      <c r="G14" s="1233"/>
      <c r="H14" s="1210"/>
      <c r="I14" s="1212"/>
      <c r="J14" s="1218"/>
      <c r="K14" s="1220"/>
      <c r="L14" s="1222"/>
      <c r="M14" s="1213" t="str">
        <f t="shared" si="1"/>
        <v>Martin</v>
      </c>
      <c r="N14" s="1214"/>
      <c r="O14" s="1215"/>
      <c r="P14" s="382">
        <v>8</v>
      </c>
      <c r="Q14" s="383"/>
      <c r="R14" s="1208"/>
      <c r="S14" s="1210"/>
      <c r="T14" s="1212"/>
      <c r="Y14" s="34"/>
      <c r="Z14" s="34"/>
      <c r="AA14" s="34"/>
      <c r="AC14" s="34"/>
      <c r="AD14" s="47" t="str">
        <f>VLOOKUP($AD$16,Frei,8,FALSE)</f>
        <v>Sa. 18.12.2010</v>
      </c>
      <c r="AE14" s="1247"/>
      <c r="AF14" s="1248"/>
      <c r="AG14" s="1248"/>
      <c r="AH14" s="1248"/>
      <c r="AI14" s="1248"/>
      <c r="AJ14" s="1249"/>
      <c r="AK14" s="19"/>
      <c r="AL14" s="20"/>
      <c r="AM14" s="21"/>
      <c r="AN14" s="34"/>
      <c r="AO14" s="34"/>
      <c r="AP14" s="34"/>
    </row>
    <row r="15" spans="1:42" ht="26.25" customHeight="1" thickBot="1">
      <c r="A15" s="1229" t="s">
        <v>44</v>
      </c>
      <c r="B15" s="1213" t="str">
        <f t="shared" si="0"/>
        <v>Assmann       E</v>
      </c>
      <c r="C15" s="1214"/>
      <c r="D15" s="1215"/>
      <c r="E15" s="1236">
        <f>AF24</f>
        <v>14</v>
      </c>
      <c r="F15" s="1236"/>
      <c r="G15" s="1232">
        <f>AG24</f>
        <v>20</v>
      </c>
      <c r="H15" s="1209">
        <f>IF(G15=0,"",TRUNC(E15/G15,2))</f>
        <v>0.7</v>
      </c>
      <c r="I15" s="1216">
        <f>AH24</f>
        <v>4</v>
      </c>
      <c r="J15" s="1217">
        <f>IF(M15="nicht",2,IF(B15="nicht",0,IF(P15=0,"",IF(E15&gt;P15,2,IF(E15=P15,1,IF(E15&lt;P15,0))))))</f>
        <v>0</v>
      </c>
      <c r="K15" s="1219" t="s">
        <v>15</v>
      </c>
      <c r="L15" s="1221">
        <f>IF(B15="nicht",2,IF(M15="nicht",0,IF(P15=0,"",IF(J15=2,0,IF(J15=1,1,IF(J15=0,2))))))</f>
        <v>2</v>
      </c>
      <c r="M15" s="1213" t="str">
        <f t="shared" si="1"/>
        <v>Mombers</v>
      </c>
      <c r="N15" s="1214"/>
      <c r="O15" s="1215"/>
      <c r="P15" s="1206">
        <f>AK24</f>
        <v>15</v>
      </c>
      <c r="Q15" s="1206"/>
      <c r="R15" s="1207">
        <f>IF(G15="","",SUM(G15))</f>
        <v>20</v>
      </c>
      <c r="S15" s="1209">
        <f>IF(R15=0,"",TRUNC(P15/R15,2))</f>
        <v>0.75</v>
      </c>
      <c r="T15" s="1211">
        <f>AM24</f>
        <v>4</v>
      </c>
      <c r="Y15" s="34"/>
      <c r="Z15" s="34"/>
      <c r="AA15" s="34"/>
      <c r="AC15" s="34"/>
      <c r="AD15" s="28" t="s">
        <v>26</v>
      </c>
      <c r="AE15" s="29" t="s">
        <v>1</v>
      </c>
      <c r="AF15" s="1240" t="str">
        <f>VLOOKUP($AD$16,Frei,2,FALSE)</f>
        <v>Jugend 1</v>
      </c>
      <c r="AG15" s="1241"/>
      <c r="AH15" s="1241" t="s">
        <v>62</v>
      </c>
      <c r="AI15" s="1244"/>
      <c r="AJ15" s="29" t="s">
        <v>3</v>
      </c>
      <c r="AK15" s="24"/>
      <c r="AL15" s="22"/>
      <c r="AM15" s="25"/>
      <c r="AN15" s="34"/>
      <c r="AO15" s="34"/>
      <c r="AP15" s="34"/>
    </row>
    <row r="16" spans="1:42" ht="24.75" customHeight="1" thickBot="1">
      <c r="A16" s="1230"/>
      <c r="B16" s="1213" t="str">
        <f t="shared" si="0"/>
        <v>Andreas</v>
      </c>
      <c r="C16" s="1214"/>
      <c r="D16" s="1215"/>
      <c r="E16" s="382">
        <v>2</v>
      </c>
      <c r="F16" s="383"/>
      <c r="G16" s="1233"/>
      <c r="H16" s="1210"/>
      <c r="I16" s="1212"/>
      <c r="J16" s="1218"/>
      <c r="K16" s="1220"/>
      <c r="L16" s="1222"/>
      <c r="M16" s="1213" t="str">
        <f t="shared" si="1"/>
        <v>Daniel</v>
      </c>
      <c r="N16" s="1214"/>
      <c r="O16" s="1215"/>
      <c r="P16" s="382">
        <v>2</v>
      </c>
      <c r="Q16" s="383"/>
      <c r="R16" s="1208"/>
      <c r="S16" s="1210"/>
      <c r="T16" s="1212"/>
      <c r="Y16" s="34"/>
      <c r="Z16" s="667"/>
      <c r="AA16" s="1250">
        <v>205</v>
      </c>
      <c r="AB16" s="668"/>
      <c r="AC16" s="34"/>
      <c r="AD16" s="30">
        <f>AA16</f>
        <v>205</v>
      </c>
      <c r="AE16" s="526" t="str">
        <f>VLOOKUP($AD$16,Frei,3,FALSE)</f>
        <v>BC Hilden 1</v>
      </c>
      <c r="AF16" s="1242"/>
      <c r="AG16" s="1243"/>
      <c r="AH16" s="1243"/>
      <c r="AI16" s="1245"/>
      <c r="AJ16" s="526" t="str">
        <f>VLOOKUP($AD$16,Frei,6,FALSE)</f>
        <v>BF Lobberich 1</v>
      </c>
      <c r="AK16" s="26"/>
      <c r="AL16" s="23"/>
      <c r="AM16" s="27"/>
      <c r="AN16" s="34"/>
      <c r="AO16" s="34"/>
      <c r="AP16" s="34"/>
    </row>
    <row r="17" spans="1:42" ht="24.75" customHeight="1" thickBot="1">
      <c r="A17" s="1229" t="s">
        <v>29</v>
      </c>
      <c r="B17" s="1213">
        <f>IF(AE26="","",AE26)</f>
      </c>
      <c r="C17" s="1214"/>
      <c r="D17" s="1215"/>
      <c r="E17" s="1236">
        <f>AF26</f>
        <v>0</v>
      </c>
      <c r="F17" s="1236"/>
      <c r="G17" s="1232">
        <f>AG26</f>
        <v>0</v>
      </c>
      <c r="H17" s="1209">
        <f>IF(G17=0,"",TRUNC(E17/G17,2))</f>
      </c>
      <c r="I17" s="1216">
        <f>AH26</f>
        <v>0</v>
      </c>
      <c r="J17" s="1217">
        <f>IF(M17="nicht",2,IF(B17="nicht",0,IF(P17=0,"",IF(E17&gt;P17,2,IF(E17=P17,1,IF(E17&lt;P17,0))))))</f>
      </c>
      <c r="K17" s="1219" t="s">
        <v>15</v>
      </c>
      <c r="L17" s="1221">
        <f>IF(B17="nicht",2,IF(M17="nicht",0,IF(P17=0,"",IF(J17=2,0,IF(J17=1,1,IF(J17=0,2))))))</f>
      </c>
      <c r="M17" s="1213">
        <f t="shared" si="1"/>
      </c>
      <c r="N17" s="1214"/>
      <c r="O17" s="1215"/>
      <c r="P17" s="1206">
        <f>AK26</f>
        <v>0</v>
      </c>
      <c r="Q17" s="1206"/>
      <c r="R17" s="1207">
        <f>IF(G17="","",SUM(G17))</f>
        <v>0</v>
      </c>
      <c r="S17" s="1209">
        <f>IF(R17=0,"",TRUNC(P17/R17,2))</f>
      </c>
      <c r="T17" s="1211">
        <f>AM26</f>
        <v>0</v>
      </c>
      <c r="Y17" s="34"/>
      <c r="Z17" s="667"/>
      <c r="AA17" s="1251"/>
      <c r="AB17" s="668"/>
      <c r="AC17" s="34"/>
      <c r="AD17" s="1223" t="s">
        <v>30</v>
      </c>
      <c r="AE17" s="1224"/>
      <c r="AF17" s="1224"/>
      <c r="AG17" s="1224"/>
      <c r="AH17" s="1224"/>
      <c r="AI17" s="1224"/>
      <c r="AJ17" s="216"/>
      <c r="AK17" s="16"/>
      <c r="AL17" s="17"/>
      <c r="AM17" s="18"/>
      <c r="AN17" s="34"/>
      <c r="AO17" s="34"/>
      <c r="AP17" s="34"/>
    </row>
    <row r="18" spans="1:42" ht="24.75" customHeight="1" thickBot="1">
      <c r="A18" s="1230"/>
      <c r="B18" s="1213">
        <f t="shared" si="0"/>
      </c>
      <c r="C18" s="1214"/>
      <c r="D18" s="1215"/>
      <c r="E18" s="382">
        <v>40</v>
      </c>
      <c r="F18" s="383"/>
      <c r="G18" s="1233"/>
      <c r="H18" s="1210"/>
      <c r="I18" s="1212"/>
      <c r="J18" s="1218"/>
      <c r="K18" s="1220"/>
      <c r="L18" s="1222"/>
      <c r="M18" s="1213">
        <f t="shared" si="1"/>
      </c>
      <c r="N18" s="1214"/>
      <c r="O18" s="1215"/>
      <c r="P18" s="382">
        <v>40</v>
      </c>
      <c r="Q18" s="383"/>
      <c r="R18" s="1208"/>
      <c r="S18" s="1210"/>
      <c r="T18" s="1212"/>
      <c r="Y18" s="34"/>
      <c r="Z18" s="667"/>
      <c r="AA18" s="1251"/>
      <c r="AB18" s="668"/>
      <c r="AC18" s="34"/>
      <c r="AD18" s="1225"/>
      <c r="AE18" s="1226"/>
      <c r="AF18" s="1226"/>
      <c r="AG18" s="1226"/>
      <c r="AH18" s="1226"/>
      <c r="AI18" s="1226"/>
      <c r="AJ18" s="217"/>
      <c r="AK18" s="16"/>
      <c r="AL18" s="17"/>
      <c r="AM18" s="18"/>
      <c r="AN18" s="34"/>
      <c r="AO18" s="34"/>
      <c r="AP18" s="34"/>
    </row>
    <row r="19" spans="1:42" ht="24.75" customHeight="1" thickBot="1">
      <c r="A19" s="1234"/>
      <c r="B19" s="1213">
        <f t="shared" si="0"/>
      </c>
      <c r="C19" s="1214"/>
      <c r="D19" s="1215"/>
      <c r="E19" s="1236">
        <f>IF(AF28="","",AF28)</f>
      </c>
      <c r="F19" s="1236"/>
      <c r="G19" s="1232"/>
      <c r="H19" s="1209">
        <f>IF(G19="","",TRUNC(E19/G19,2))</f>
      </c>
      <c r="I19" s="1216"/>
      <c r="J19" s="1217">
        <f>IF(M19="nicht",2,IF(B19="nicht",0,IF(P19="","",IF(E19&gt;P19,2,IF(E19=P19,1,IF(E19&lt;P19,0))))))</f>
      </c>
      <c r="K19" s="1239" t="s">
        <v>15</v>
      </c>
      <c r="L19" s="1221">
        <f>IF(B19="nicht",2,IF(M19="nicht",0,IF(P19="","",IF(J19=2,0,IF(J19=1,1,IF(J19=0,2))))))</f>
      </c>
      <c r="M19" s="1213">
        <f t="shared" si="1"/>
      </c>
      <c r="N19" s="1214"/>
      <c r="O19" s="1215"/>
      <c r="P19" s="1206"/>
      <c r="Q19" s="1206"/>
      <c r="R19" s="1207">
        <f>IF(G19="","",SUM(G19))</f>
      </c>
      <c r="S19" s="1209">
        <f>IF(R19="","",TRUNC(P19/R19,2))</f>
      </c>
      <c r="T19" s="1211"/>
      <c r="Y19" s="34"/>
      <c r="Z19" s="667"/>
      <c r="AA19" s="1252"/>
      <c r="AB19" s="668"/>
      <c r="AC19" s="34"/>
      <c r="AD19" s="31" t="s">
        <v>0</v>
      </c>
      <c r="AE19" s="212" t="s">
        <v>79</v>
      </c>
      <c r="AF19" s="101" t="s">
        <v>27</v>
      </c>
      <c r="AG19" s="101" t="s">
        <v>28</v>
      </c>
      <c r="AH19" s="101" t="s">
        <v>2</v>
      </c>
      <c r="AI19" s="213" t="s">
        <v>0</v>
      </c>
      <c r="AJ19" s="212" t="s">
        <v>79</v>
      </c>
      <c r="AK19" s="101" t="s">
        <v>27</v>
      </c>
      <c r="AL19" s="101" t="s">
        <v>28</v>
      </c>
      <c r="AM19" s="102" t="s">
        <v>2</v>
      </c>
      <c r="AN19" s="34"/>
      <c r="AO19" s="34"/>
      <c r="AP19" s="34"/>
    </row>
    <row r="20" spans="1:42" ht="24.75" customHeight="1" thickBot="1">
      <c r="A20" s="1235"/>
      <c r="B20" s="1213">
        <f t="shared" si="0"/>
      </c>
      <c r="C20" s="1214"/>
      <c r="D20" s="1215"/>
      <c r="E20" s="384"/>
      <c r="F20" s="385"/>
      <c r="G20" s="1233"/>
      <c r="H20" s="1210"/>
      <c r="I20" s="1212"/>
      <c r="J20" s="1238"/>
      <c r="K20" s="1239"/>
      <c r="L20" s="1237"/>
      <c r="M20" s="1213">
        <f t="shared" si="1"/>
      </c>
      <c r="N20" s="1214"/>
      <c r="O20" s="1215"/>
      <c r="P20" s="384"/>
      <c r="Q20" s="385"/>
      <c r="R20" s="1208"/>
      <c r="S20" s="1210"/>
      <c r="T20" s="1212"/>
      <c r="Y20" s="1352" t="s">
        <v>144</v>
      </c>
      <c r="Z20" s="1352"/>
      <c r="AA20" s="1352"/>
      <c r="AC20" s="34"/>
      <c r="AD20" s="923">
        <v>1</v>
      </c>
      <c r="AE20" s="96" t="s">
        <v>266</v>
      </c>
      <c r="AF20" s="993">
        <v>150</v>
      </c>
      <c r="AG20" s="994">
        <v>20</v>
      </c>
      <c r="AH20" s="990">
        <v>25</v>
      </c>
      <c r="AI20" s="1227">
        <v>1</v>
      </c>
      <c r="AJ20" s="96" t="s">
        <v>272</v>
      </c>
      <c r="AK20" s="993">
        <v>95</v>
      </c>
      <c r="AL20" s="987">
        <f>IF(AG20="","",AG20)</f>
        <v>20</v>
      </c>
      <c r="AM20" s="990">
        <v>12</v>
      </c>
      <c r="AN20" s="34"/>
      <c r="AO20" s="34"/>
      <c r="AP20" s="34"/>
    </row>
    <row r="21" spans="1:42" ht="24.75" customHeight="1" thickBot="1">
      <c r="A21" s="1312" t="s">
        <v>21</v>
      </c>
      <c r="B21" s="1313"/>
      <c r="C21" s="1313"/>
      <c r="D21" s="1314"/>
      <c r="E21" s="1308">
        <f>IF(E11="","",E11+E13+E15+E17)</f>
        <v>256</v>
      </c>
      <c r="F21" s="1309"/>
      <c r="G21" s="386">
        <f>IF(G11="","",SUM(G11:G19))</f>
        <v>60</v>
      </c>
      <c r="H21" s="1310">
        <f>IF(E21=0,"",TRUNC(E21/G21,2))</f>
        <v>4.26</v>
      </c>
      <c r="I21" s="1311"/>
      <c r="J21" s="387">
        <f>IF(J11="","",SUM(J11:J19))</f>
        <v>4</v>
      </c>
      <c r="K21" s="388" t="s">
        <v>15</v>
      </c>
      <c r="L21" s="389">
        <f>IF(L11="","",SUM(L11:L19))</f>
        <v>2</v>
      </c>
      <c r="M21" s="1313" t="s">
        <v>21</v>
      </c>
      <c r="N21" s="1313"/>
      <c r="O21" s="1314"/>
      <c r="P21" s="1308">
        <f>IF(P11="","",SUM(P11+P13+P15+P17+P19))</f>
        <v>128</v>
      </c>
      <c r="Q21" s="1309"/>
      <c r="R21" s="386">
        <f>IF(R11="","",SUM(R11:R19))</f>
        <v>60</v>
      </c>
      <c r="S21" s="1310">
        <f>IF(P21=0,"",TRUNC(P21/R21,2))</f>
        <v>2.13</v>
      </c>
      <c r="T21" s="1311"/>
      <c r="Y21" s="34"/>
      <c r="Z21" s="34"/>
      <c r="AA21" s="34"/>
      <c r="AC21" s="34"/>
      <c r="AD21" s="924" t="s">
        <v>7</v>
      </c>
      <c r="AE21" s="95" t="s">
        <v>267</v>
      </c>
      <c r="AF21" s="981"/>
      <c r="AG21" s="982"/>
      <c r="AH21" s="983"/>
      <c r="AI21" s="1228"/>
      <c r="AJ21" s="75" t="s">
        <v>273</v>
      </c>
      <c r="AK21" s="981"/>
      <c r="AL21" s="987"/>
      <c r="AM21" s="983"/>
      <c r="AN21" s="34"/>
      <c r="AO21" s="34"/>
      <c r="AP21" s="34"/>
    </row>
    <row r="22" spans="1:42" ht="24.75" customHeight="1">
      <c r="A22" s="390" t="s">
        <v>81</v>
      </c>
      <c r="B22" s="376"/>
      <c r="C22" s="376"/>
      <c r="D22" s="376"/>
      <c r="E22" s="376"/>
      <c r="F22" s="376"/>
      <c r="G22" s="376"/>
      <c r="H22" s="376"/>
      <c r="I22" s="376"/>
      <c r="J22" s="287"/>
      <c r="K22" s="287"/>
      <c r="L22" s="287"/>
      <c r="M22" s="376" t="s">
        <v>23</v>
      </c>
      <c r="N22" s="376"/>
      <c r="O22" s="380"/>
      <c r="P22" s="380"/>
      <c r="Q22" s="380"/>
      <c r="R22" s="380"/>
      <c r="S22" s="380"/>
      <c r="T22" s="391"/>
      <c r="U22" s="1231" t="s">
        <v>59</v>
      </c>
      <c r="V22" s="1231"/>
      <c r="W22" s="1231"/>
      <c r="Y22" s="34"/>
      <c r="Z22" s="34"/>
      <c r="AA22" s="34"/>
      <c r="AC22" s="34"/>
      <c r="AD22" s="923">
        <v>2</v>
      </c>
      <c r="AE22" s="96" t="s">
        <v>268</v>
      </c>
      <c r="AF22" s="993">
        <v>92</v>
      </c>
      <c r="AG22" s="994">
        <v>20</v>
      </c>
      <c r="AH22" s="983">
        <v>25</v>
      </c>
      <c r="AI22" s="1227">
        <v>2</v>
      </c>
      <c r="AJ22" s="96" t="s">
        <v>274</v>
      </c>
      <c r="AK22" s="993">
        <v>18</v>
      </c>
      <c r="AL22" s="987">
        <f>IF(AG22="","",AG22)</f>
        <v>20</v>
      </c>
      <c r="AM22" s="983">
        <v>3</v>
      </c>
      <c r="AN22" s="34"/>
      <c r="AO22" s="34"/>
      <c r="AP22" s="34"/>
    </row>
    <row r="23" spans="1:42" ht="24.75" customHeight="1" thickBot="1">
      <c r="A23" s="392" t="s">
        <v>22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15"/>
      <c r="O23" s="15"/>
      <c r="P23" s="15"/>
      <c r="Q23" s="15"/>
      <c r="R23" s="15"/>
      <c r="S23" s="15"/>
      <c r="T23" s="379"/>
      <c r="U23" s="1231"/>
      <c r="V23" s="1231"/>
      <c r="W23" s="1231"/>
      <c r="Y23" s="34"/>
      <c r="Z23" s="34"/>
      <c r="AA23" s="34"/>
      <c r="AC23" s="34"/>
      <c r="AD23" s="924"/>
      <c r="AE23" s="95" t="s">
        <v>269</v>
      </c>
      <c r="AF23" s="981"/>
      <c r="AG23" s="982"/>
      <c r="AH23" s="983"/>
      <c r="AI23" s="1228"/>
      <c r="AJ23" s="214" t="s">
        <v>193</v>
      </c>
      <c r="AK23" s="981"/>
      <c r="AL23" s="987"/>
      <c r="AM23" s="983"/>
      <c r="AN23" s="34"/>
      <c r="AO23" s="34"/>
      <c r="AP23" s="34"/>
    </row>
    <row r="24" spans="1:42" ht="24.75" customHeight="1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5"/>
      <c r="O24" s="294"/>
      <c r="P24" s="396"/>
      <c r="Q24" s="396"/>
      <c r="R24" s="396"/>
      <c r="S24" s="396"/>
      <c r="T24" s="397"/>
      <c r="U24" s="1231"/>
      <c r="V24" s="1231"/>
      <c r="W24" s="1231"/>
      <c r="Y24" s="34"/>
      <c r="Z24" s="34"/>
      <c r="AA24" s="34"/>
      <c r="AC24" s="34"/>
      <c r="AD24" s="923">
        <v>3</v>
      </c>
      <c r="AE24" s="96" t="s">
        <v>270</v>
      </c>
      <c r="AF24" s="993">
        <v>14</v>
      </c>
      <c r="AG24" s="994">
        <v>20</v>
      </c>
      <c r="AH24" s="983">
        <v>4</v>
      </c>
      <c r="AI24" s="1227">
        <v>3</v>
      </c>
      <c r="AJ24" s="96" t="s">
        <v>275</v>
      </c>
      <c r="AK24" s="993">
        <v>15</v>
      </c>
      <c r="AL24" s="987">
        <f>IF(AG24="","",AG24)</f>
        <v>20</v>
      </c>
      <c r="AM24" s="983">
        <v>4</v>
      </c>
      <c r="AN24" s="34"/>
      <c r="AO24" s="34"/>
      <c r="AP24" s="34"/>
    </row>
    <row r="25" spans="1:42" ht="24.75" customHeight="1" thickBot="1">
      <c r="A25" s="393"/>
      <c r="B25" s="1197"/>
      <c r="C25" s="1197"/>
      <c r="D25" s="1197"/>
      <c r="E25" s="1197"/>
      <c r="F25" s="1197"/>
      <c r="G25" s="1197"/>
      <c r="H25" s="1197"/>
      <c r="I25" s="1197"/>
      <c r="J25" s="394"/>
      <c r="K25" s="394"/>
      <c r="L25" s="394"/>
      <c r="M25" s="398" t="s">
        <v>24</v>
      </c>
      <c r="N25" s="399"/>
      <c r="O25" s="1198"/>
      <c r="P25" s="1198"/>
      <c r="Q25" s="1198"/>
      <c r="R25" s="1198"/>
      <c r="S25" s="1198"/>
      <c r="T25" s="1199"/>
      <c r="Y25" s="34"/>
      <c r="Z25" s="34"/>
      <c r="AA25" s="34"/>
      <c r="AC25" s="34"/>
      <c r="AD25" s="924"/>
      <c r="AE25" s="215" t="s">
        <v>271</v>
      </c>
      <c r="AF25" s="981"/>
      <c r="AG25" s="982"/>
      <c r="AH25" s="983"/>
      <c r="AI25" s="1228"/>
      <c r="AJ25" s="75" t="s">
        <v>276</v>
      </c>
      <c r="AK25" s="981"/>
      <c r="AL25" s="987"/>
      <c r="AM25" s="983"/>
      <c r="AN25" s="34"/>
      <c r="AO25" s="34"/>
      <c r="AP25" s="34"/>
    </row>
    <row r="26" spans="1:42" ht="24.75" customHeight="1">
      <c r="A26" s="393"/>
      <c r="B26" s="1197"/>
      <c r="C26" s="1197"/>
      <c r="D26" s="1197"/>
      <c r="E26" s="1197"/>
      <c r="F26" s="1197"/>
      <c r="G26" s="1197"/>
      <c r="H26" s="1197"/>
      <c r="I26" s="1197"/>
      <c r="J26" s="394"/>
      <c r="K26" s="394"/>
      <c r="L26" s="394"/>
      <c r="M26" s="396"/>
      <c r="N26" s="395"/>
      <c r="O26" s="396"/>
      <c r="P26" s="396"/>
      <c r="Q26" s="396"/>
      <c r="R26" s="396"/>
      <c r="S26" s="396"/>
      <c r="T26" s="397"/>
      <c r="Y26" s="34"/>
      <c r="Z26" s="34"/>
      <c r="AA26" s="34"/>
      <c r="AC26" s="34"/>
      <c r="AD26" s="923">
        <v>4</v>
      </c>
      <c r="AE26" s="96"/>
      <c r="AF26" s="993"/>
      <c r="AG26" s="994"/>
      <c r="AH26" s="983"/>
      <c r="AI26" s="1227">
        <v>4</v>
      </c>
      <c r="AJ26" s="96"/>
      <c r="AK26" s="993"/>
      <c r="AL26" s="987">
        <f>IF(AG26="","",AG26)</f>
      </c>
      <c r="AM26" s="983"/>
      <c r="AN26" s="34"/>
      <c r="AO26" s="34"/>
      <c r="AP26" s="34"/>
    </row>
    <row r="27" spans="1:42" ht="24.75" customHeight="1" thickBot="1">
      <c r="A27" s="393"/>
      <c r="B27" s="1197"/>
      <c r="C27" s="1197"/>
      <c r="D27" s="1197"/>
      <c r="E27" s="1197"/>
      <c r="F27" s="1197"/>
      <c r="G27" s="1197"/>
      <c r="H27" s="1197"/>
      <c r="I27" s="1197"/>
      <c r="J27" s="394"/>
      <c r="K27" s="394"/>
      <c r="L27" s="394"/>
      <c r="M27" s="396"/>
      <c r="N27" s="395"/>
      <c r="O27" s="294"/>
      <c r="P27" s="396"/>
      <c r="Q27" s="396"/>
      <c r="R27" s="396"/>
      <c r="S27" s="396"/>
      <c r="T27" s="397"/>
      <c r="Y27" s="34"/>
      <c r="Z27" s="34"/>
      <c r="AA27" s="34"/>
      <c r="AC27" s="34"/>
      <c r="AD27" s="924"/>
      <c r="AE27" s="215"/>
      <c r="AF27" s="981"/>
      <c r="AG27" s="982"/>
      <c r="AH27" s="986"/>
      <c r="AI27" s="1228"/>
      <c r="AJ27" s="214"/>
      <c r="AK27" s="981"/>
      <c r="AL27" s="988"/>
      <c r="AM27" s="986"/>
      <c r="AN27" s="34"/>
      <c r="AO27" s="34"/>
      <c r="AP27" s="34"/>
    </row>
    <row r="28" spans="1:42" ht="24.75" customHeight="1">
      <c r="A28" s="393"/>
      <c r="B28" s="1197"/>
      <c r="C28" s="1197"/>
      <c r="D28" s="1197"/>
      <c r="E28" s="1197"/>
      <c r="F28" s="1197"/>
      <c r="G28" s="1197"/>
      <c r="H28" s="1197"/>
      <c r="I28" s="1197"/>
      <c r="J28" s="394"/>
      <c r="K28" s="394"/>
      <c r="L28" s="394"/>
      <c r="M28" s="398" t="s">
        <v>25</v>
      </c>
      <c r="N28" s="399"/>
      <c r="O28" s="1198"/>
      <c r="P28" s="1198"/>
      <c r="Q28" s="1198"/>
      <c r="R28" s="1198"/>
      <c r="S28" s="1198"/>
      <c r="T28" s="1199"/>
      <c r="Y28" s="34"/>
      <c r="Z28" s="34"/>
      <c r="AA28" s="34"/>
      <c r="AC28" s="34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34"/>
      <c r="AO28" s="34"/>
      <c r="AP28" s="34"/>
    </row>
    <row r="29" spans="1:42" ht="12.75" customHeight="1" thickBot="1">
      <c r="A29" s="400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2"/>
      <c r="N29" s="403"/>
      <c r="O29" s="404"/>
      <c r="P29" s="1315" t="s">
        <v>83</v>
      </c>
      <c r="Q29" s="1316"/>
      <c r="R29" s="1316"/>
      <c r="S29" s="1316"/>
      <c r="T29" s="1317"/>
      <c r="Y29" s="34"/>
      <c r="Z29" s="34"/>
      <c r="AA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ht="13.5" customHeight="1" thickBo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Y30" s="34"/>
      <c r="Z30" s="34"/>
      <c r="AA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ht="12.75">
      <c r="A31" s="1318" t="str">
        <f>A1</f>
        <v>BIGKKD
Spielbericht</v>
      </c>
      <c r="B31" s="1319"/>
      <c r="C31" s="1319"/>
      <c r="D31" s="1319"/>
      <c r="E31" s="1319"/>
      <c r="F31" s="369"/>
      <c r="G31" s="1200" t="s">
        <v>8</v>
      </c>
      <c r="H31" s="1322" t="str">
        <f>IF(H1="","",H1)</f>
        <v>Jugend 1</v>
      </c>
      <c r="I31" s="1322"/>
      <c r="J31" s="1322"/>
      <c r="K31" s="1322"/>
      <c r="L31" s="1322"/>
      <c r="M31" s="1322"/>
      <c r="N31" s="1322"/>
      <c r="O31" s="1322"/>
      <c r="P31" s="1322"/>
      <c r="Q31" s="369"/>
      <c r="R31" s="1200" t="s">
        <v>9</v>
      </c>
      <c r="S31" s="1323">
        <f>IF(S1="","",S1)</f>
        <v>205</v>
      </c>
      <c r="T31" s="1324"/>
      <c r="Y31" s="34"/>
      <c r="Z31" s="34"/>
      <c r="AA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ht="16.5">
      <c r="A32" s="1320"/>
      <c r="B32" s="1321"/>
      <c r="C32" s="1321"/>
      <c r="D32" s="1321"/>
      <c r="E32" s="1321"/>
      <c r="F32" s="370"/>
      <c r="G32" s="1201"/>
      <c r="H32" s="1272"/>
      <c r="I32" s="1272"/>
      <c r="J32" s="1272"/>
      <c r="K32" s="1272"/>
      <c r="L32" s="1272"/>
      <c r="M32" s="1272"/>
      <c r="N32" s="1272"/>
      <c r="O32" s="1272"/>
      <c r="P32" s="1272"/>
      <c r="Q32" s="371"/>
      <c r="R32" s="1201"/>
      <c r="S32" s="1325"/>
      <c r="T32" s="1326"/>
      <c r="Y32" s="34"/>
      <c r="Z32" s="34"/>
      <c r="AA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 ht="12.75">
      <c r="A33" s="1320"/>
      <c r="B33" s="1321"/>
      <c r="C33" s="1321"/>
      <c r="D33" s="1321"/>
      <c r="E33" s="1321"/>
      <c r="F33" s="53"/>
      <c r="G33" s="1201" t="s">
        <v>10</v>
      </c>
      <c r="H33" s="1271" t="str">
        <f>IF(H3="","",H3)</f>
        <v>Freie Partie</v>
      </c>
      <c r="I33" s="1271"/>
      <c r="J33" s="1271"/>
      <c r="K33" s="1271"/>
      <c r="L33" s="1271"/>
      <c r="M33" s="1271"/>
      <c r="N33" s="1271"/>
      <c r="O33" s="1271"/>
      <c r="P33" s="1271"/>
      <c r="Q33" s="372"/>
      <c r="R33" s="1201" t="s">
        <v>11</v>
      </c>
      <c r="S33" s="1327" t="str">
        <f>IF(S3="","",S3)</f>
        <v>Sa. 18.12.2010</v>
      </c>
      <c r="T33" s="1328"/>
      <c r="Y33" s="34"/>
      <c r="Z33" s="34"/>
      <c r="AA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ht="16.5">
      <c r="A34" s="1320"/>
      <c r="B34" s="1321"/>
      <c r="C34" s="1321"/>
      <c r="D34" s="1321"/>
      <c r="E34" s="1321"/>
      <c r="F34" s="370"/>
      <c r="G34" s="1201"/>
      <c r="H34" s="1272"/>
      <c r="I34" s="1272"/>
      <c r="J34" s="1272"/>
      <c r="K34" s="1272"/>
      <c r="L34" s="1272"/>
      <c r="M34" s="1272"/>
      <c r="N34" s="1272"/>
      <c r="O34" s="1272"/>
      <c r="P34" s="1272"/>
      <c r="Q34" s="371"/>
      <c r="R34" s="1201"/>
      <c r="S34" s="1329"/>
      <c r="T34" s="1330"/>
      <c r="Y34" s="34"/>
      <c r="Z34" s="34"/>
      <c r="AA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 ht="13.5" thickBot="1">
      <c r="A35" s="1320"/>
      <c r="B35" s="1321"/>
      <c r="C35" s="1321"/>
      <c r="D35" s="1321"/>
      <c r="E35" s="132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373"/>
      <c r="U35" s="2"/>
      <c r="V35" s="2"/>
      <c r="W35" s="2"/>
      <c r="X35" s="2"/>
      <c r="Y35" s="36"/>
      <c r="Z35" s="36"/>
      <c r="AA35" s="36"/>
      <c r="AB35" s="2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4"/>
      <c r="AP35" s="34"/>
    </row>
    <row r="36" spans="1:42" ht="18">
      <c r="A36" s="374" t="s">
        <v>12</v>
      </c>
      <c r="B36" s="375"/>
      <c r="C36" s="376"/>
      <c r="D36" s="377"/>
      <c r="E36" s="377"/>
      <c r="F36" s="377"/>
      <c r="G36" s="377"/>
      <c r="H36" s="377"/>
      <c r="I36" s="1279" t="s">
        <v>78</v>
      </c>
      <c r="J36" s="1280"/>
      <c r="K36" s="1280"/>
      <c r="L36" s="1281"/>
      <c r="M36" s="1200" t="s">
        <v>14</v>
      </c>
      <c r="N36" s="1200"/>
      <c r="O36" s="1200"/>
      <c r="P36" s="1200"/>
      <c r="Q36" s="1200"/>
      <c r="R36" s="1200"/>
      <c r="S36" s="1200"/>
      <c r="T36" s="1262"/>
      <c r="U36" s="2"/>
      <c r="V36" s="2"/>
      <c r="W36" s="2"/>
      <c r="X36" s="2"/>
      <c r="Y36" s="36"/>
      <c r="Z36" s="36"/>
      <c r="AA36" s="36"/>
      <c r="AB36" s="2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4"/>
      <c r="AP36" s="34"/>
    </row>
    <row r="37" spans="1:42" ht="12.75">
      <c r="A37" s="1331" t="str">
        <f>IF(A7="","",A7)</f>
        <v>BC Hilden 1</v>
      </c>
      <c r="B37" s="1332"/>
      <c r="C37" s="1332"/>
      <c r="D37" s="1332"/>
      <c r="E37" s="1332"/>
      <c r="F37" s="1332"/>
      <c r="G37" s="1332"/>
      <c r="H37" s="1332"/>
      <c r="I37" s="1282">
        <f>IF(J51="","",IF(J51&lt;=3,0,IF(J51=4,1,IF(J51&gt;=5,2))))</f>
        <v>1</v>
      </c>
      <c r="J37" s="1286" t="s">
        <v>15</v>
      </c>
      <c r="K37" s="1288">
        <f>IF(L51="","",IF(L51&lt;=3,0,IF(L51=4,1,IF(L51&gt;=5,2))))</f>
        <v>0</v>
      </c>
      <c r="L37" s="1289"/>
      <c r="M37" s="1288" t="str">
        <f>IF(M7="","",M7)</f>
        <v>BF Lobberich 1</v>
      </c>
      <c r="N37" s="1288"/>
      <c r="O37" s="1288"/>
      <c r="P37" s="1288"/>
      <c r="Q37" s="1288"/>
      <c r="R37" s="1288"/>
      <c r="S37" s="1288"/>
      <c r="T37" s="1335"/>
      <c r="U37" s="2"/>
      <c r="V37" s="2"/>
      <c r="W37" s="2"/>
      <c r="X37" s="2"/>
      <c r="Y37" s="36"/>
      <c r="Z37" s="36"/>
      <c r="AA37" s="36"/>
      <c r="AB37" s="2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4"/>
      <c r="AP37" s="34"/>
    </row>
    <row r="38" spans="1:42" ht="13.5" thickBot="1">
      <c r="A38" s="1333"/>
      <c r="B38" s="1334"/>
      <c r="C38" s="1334"/>
      <c r="D38" s="1334"/>
      <c r="E38" s="1334"/>
      <c r="F38" s="1334"/>
      <c r="G38" s="1334"/>
      <c r="H38" s="1334"/>
      <c r="I38" s="1283"/>
      <c r="J38" s="1287"/>
      <c r="K38" s="1290"/>
      <c r="L38" s="1291"/>
      <c r="M38" s="1290"/>
      <c r="N38" s="1290"/>
      <c r="O38" s="1290"/>
      <c r="P38" s="1290"/>
      <c r="Q38" s="1290"/>
      <c r="R38" s="1290"/>
      <c r="S38" s="1290"/>
      <c r="T38" s="1336"/>
      <c r="U38" s="2"/>
      <c r="V38" s="2"/>
      <c r="W38" s="2"/>
      <c r="X38" s="2"/>
      <c r="Y38" s="36"/>
      <c r="Z38" s="36"/>
      <c r="AA38" s="36"/>
      <c r="AB38" s="2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4"/>
      <c r="AP38" s="34"/>
    </row>
    <row r="39" spans="1:42" ht="12.75">
      <c r="A39" s="378"/>
      <c r="B39" s="1304" t="s">
        <v>79</v>
      </c>
      <c r="C39" s="1304"/>
      <c r="D39" s="1305"/>
      <c r="E39" s="1299" t="s">
        <v>6</v>
      </c>
      <c r="F39" s="1306"/>
      <c r="G39" s="1307" t="s">
        <v>80</v>
      </c>
      <c r="H39" s="1307" t="s">
        <v>19</v>
      </c>
      <c r="I39" s="1297" t="s">
        <v>37</v>
      </c>
      <c r="J39" s="1337" t="s">
        <v>20</v>
      </c>
      <c r="K39" s="1267"/>
      <c r="L39" s="1338"/>
      <c r="M39" s="1304" t="s">
        <v>79</v>
      </c>
      <c r="N39" s="1304"/>
      <c r="O39" s="1305"/>
      <c r="P39" s="1267" t="s">
        <v>6</v>
      </c>
      <c r="Q39" s="1268"/>
      <c r="R39" s="1263" t="s">
        <v>80</v>
      </c>
      <c r="S39" s="1263" t="s">
        <v>19</v>
      </c>
      <c r="T39" s="1265" t="s">
        <v>37</v>
      </c>
      <c r="U39" s="2"/>
      <c r="V39" s="2"/>
      <c r="W39" s="2"/>
      <c r="X39" s="2"/>
      <c r="Y39" s="36"/>
      <c r="Z39" s="36"/>
      <c r="AA39" s="36"/>
      <c r="AB39" s="2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4"/>
      <c r="AP39" s="34"/>
    </row>
    <row r="40" spans="1:42" ht="13.5" thickBot="1">
      <c r="A40" s="381"/>
      <c r="B40" s="1294" t="s">
        <v>7</v>
      </c>
      <c r="C40" s="1294"/>
      <c r="D40" s="1295"/>
      <c r="E40" s="1299"/>
      <c r="F40" s="1306"/>
      <c r="G40" s="1307"/>
      <c r="H40" s="1307"/>
      <c r="I40" s="1297"/>
      <c r="J40" s="1298"/>
      <c r="K40" s="1299"/>
      <c r="L40" s="1300"/>
      <c r="M40" s="1294" t="s">
        <v>7</v>
      </c>
      <c r="N40" s="1294"/>
      <c r="O40" s="1295"/>
      <c r="P40" s="1269"/>
      <c r="Q40" s="1270"/>
      <c r="R40" s="1264"/>
      <c r="S40" s="1264"/>
      <c r="T40" s="1266"/>
      <c r="U40" s="2"/>
      <c r="V40" s="2"/>
      <c r="W40" s="2"/>
      <c r="X40" s="2"/>
      <c r="Y40" s="36"/>
      <c r="Z40" s="36"/>
      <c r="AA40" s="36"/>
      <c r="AB40" s="2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4"/>
      <c r="AP40" s="34"/>
    </row>
    <row r="41" spans="1:42" ht="24" thickBot="1">
      <c r="A41" s="1229" t="s">
        <v>40</v>
      </c>
      <c r="B41" s="1339" t="str">
        <f aca="true" t="shared" si="2" ref="B41:B50">IF(B11="","",B11)</f>
        <v>Schramm</v>
      </c>
      <c r="C41" s="1340"/>
      <c r="D41" s="1341"/>
      <c r="E41" s="1342">
        <f>IF(E11="","",E11)</f>
        <v>150</v>
      </c>
      <c r="F41" s="1342"/>
      <c r="G41" s="1343">
        <f>IF(G11="","",G11)</f>
        <v>20</v>
      </c>
      <c r="H41" s="1209">
        <f>IF(G41=0,"",TRUNC(E41/G41,2))</f>
        <v>7.5</v>
      </c>
      <c r="I41" s="1343">
        <f>IF(I11="","",I11)</f>
        <v>25</v>
      </c>
      <c r="J41" s="1217">
        <f>IF(J11="","",IF(J11&gt;=0,J11))</f>
        <v>2</v>
      </c>
      <c r="K41" s="1219" t="s">
        <v>15</v>
      </c>
      <c r="L41" s="1221">
        <f>IF(L11="","",IF(L11&gt;=0,L11))</f>
        <v>0</v>
      </c>
      <c r="M41" s="1340" t="str">
        <f aca="true" t="shared" si="3" ref="M41:M50">IF(M11="","",M11)</f>
        <v>Löwe</v>
      </c>
      <c r="N41" s="1340"/>
      <c r="O41" s="1341"/>
      <c r="P41" s="1342">
        <f>IF(P11="","",P11)</f>
        <v>95</v>
      </c>
      <c r="Q41" s="1342"/>
      <c r="R41" s="1207">
        <f>IF(G41="","",SUM(G41))</f>
        <v>20</v>
      </c>
      <c r="S41" s="1246">
        <f>IF(R41=0,"",TRUNC(P41/R41,2))</f>
        <v>4.75</v>
      </c>
      <c r="T41" s="1344">
        <f>IF(T11="","",T11)</f>
        <v>12</v>
      </c>
      <c r="U41" s="2"/>
      <c r="V41" s="2"/>
      <c r="W41" s="2"/>
      <c r="X41" s="2"/>
      <c r="Y41" s="36"/>
      <c r="Z41" s="36"/>
      <c r="AA41" s="36"/>
      <c r="AB41" s="2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4"/>
      <c r="AP41" s="34"/>
    </row>
    <row r="42" spans="1:40" ht="24" thickBot="1">
      <c r="A42" s="1230"/>
      <c r="B42" s="1346" t="str">
        <f t="shared" si="2"/>
        <v>Tobias</v>
      </c>
      <c r="C42" s="1347"/>
      <c r="D42" s="1348"/>
      <c r="E42" s="382">
        <v>1</v>
      </c>
      <c r="F42" s="383"/>
      <c r="G42" s="1208"/>
      <c r="H42" s="1210"/>
      <c r="I42" s="1208"/>
      <c r="J42" s="1218"/>
      <c r="K42" s="1220"/>
      <c r="L42" s="1222"/>
      <c r="M42" s="1347" t="str">
        <f t="shared" si="3"/>
        <v>Tom</v>
      </c>
      <c r="N42" s="1347"/>
      <c r="O42" s="1348"/>
      <c r="P42" s="382">
        <v>1</v>
      </c>
      <c r="Q42" s="383"/>
      <c r="R42" s="1208"/>
      <c r="S42" s="1210"/>
      <c r="T42" s="1345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24" thickBot="1">
      <c r="A43" s="1229" t="s">
        <v>42</v>
      </c>
      <c r="B43" s="1339" t="str">
        <f t="shared" si="2"/>
        <v>Ramge</v>
      </c>
      <c r="C43" s="1340"/>
      <c r="D43" s="1341"/>
      <c r="E43" s="1342">
        <f>IF(E13="","",E13)</f>
        <v>92</v>
      </c>
      <c r="F43" s="1342"/>
      <c r="G43" s="1343">
        <f>IF(G13="","",G13)</f>
        <v>20</v>
      </c>
      <c r="H43" s="1209">
        <f>IF(G43=0,"",TRUNC(E43/G43,2))</f>
        <v>4.6</v>
      </c>
      <c r="I43" s="1343">
        <f>IF(I13="","",I13)</f>
        <v>25</v>
      </c>
      <c r="J43" s="1217">
        <f>IF(J13="","",IF(J13&gt;=0,J13))</f>
        <v>2</v>
      </c>
      <c r="K43" s="1219" t="s">
        <v>15</v>
      </c>
      <c r="L43" s="1221">
        <f>IF(L13="","",IF(L13&gt;=0,L13))</f>
        <v>0</v>
      </c>
      <c r="M43" s="1340" t="str">
        <f t="shared" si="3"/>
        <v>Feldges</v>
      </c>
      <c r="N43" s="1340"/>
      <c r="O43" s="1341"/>
      <c r="P43" s="1342">
        <f>IF(P13="","",P13)</f>
        <v>18</v>
      </c>
      <c r="Q43" s="1342"/>
      <c r="R43" s="1207">
        <f>IF(G43="","",SUM(G43))</f>
        <v>20</v>
      </c>
      <c r="S43" s="1209">
        <f>IF(R43=0,"",TRUNC(P43/R43,2))</f>
        <v>0.9</v>
      </c>
      <c r="T43" s="1344">
        <f>IF(T13="","",T13)</f>
        <v>3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24" thickBot="1">
      <c r="A44" s="1230"/>
      <c r="B44" s="1346" t="str">
        <f t="shared" si="2"/>
        <v>Michael</v>
      </c>
      <c r="C44" s="1347"/>
      <c r="D44" s="1348"/>
      <c r="E44" s="382">
        <v>8</v>
      </c>
      <c r="F44" s="383"/>
      <c r="G44" s="1208"/>
      <c r="H44" s="1210"/>
      <c r="I44" s="1208"/>
      <c r="J44" s="1218"/>
      <c r="K44" s="1220"/>
      <c r="L44" s="1222"/>
      <c r="M44" s="1347" t="str">
        <f t="shared" si="3"/>
        <v>Martin</v>
      </c>
      <c r="N44" s="1347"/>
      <c r="O44" s="1348"/>
      <c r="P44" s="382">
        <v>8</v>
      </c>
      <c r="Q44" s="383"/>
      <c r="R44" s="1208"/>
      <c r="S44" s="1210"/>
      <c r="T44" s="134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24" thickBot="1">
      <c r="A45" s="1229" t="s">
        <v>44</v>
      </c>
      <c r="B45" s="1339" t="str">
        <f t="shared" si="2"/>
        <v>Assmann       E</v>
      </c>
      <c r="C45" s="1340"/>
      <c r="D45" s="1341"/>
      <c r="E45" s="1342">
        <f>IF(E15="","",E15)</f>
        <v>14</v>
      </c>
      <c r="F45" s="1342"/>
      <c r="G45" s="1343">
        <f>IF(G15="","",G15)</f>
        <v>20</v>
      </c>
      <c r="H45" s="1209">
        <f>IF(G45=0,"",TRUNC(E45/G45,2))</f>
        <v>0.7</v>
      </c>
      <c r="I45" s="1343">
        <f>IF(I15="","",I15)</f>
        <v>4</v>
      </c>
      <c r="J45" s="1217">
        <f>IF(J15="","",IF(J15&gt;=0,J15))</f>
        <v>0</v>
      </c>
      <c r="K45" s="1219" t="s">
        <v>15</v>
      </c>
      <c r="L45" s="1221">
        <f>IF(L15="","",IF(L15&gt;=0,L15))</f>
        <v>2</v>
      </c>
      <c r="M45" s="1340" t="str">
        <f t="shared" si="3"/>
        <v>Mombers</v>
      </c>
      <c r="N45" s="1340"/>
      <c r="O45" s="1341"/>
      <c r="P45" s="1342">
        <f>IF(P15="","",P15)</f>
        <v>15</v>
      </c>
      <c r="Q45" s="1342"/>
      <c r="R45" s="1207">
        <f>IF(G45="","",SUM(G45))</f>
        <v>20</v>
      </c>
      <c r="S45" s="1209">
        <f>IF(R45=0,"",TRUNC(P45/R45,2))</f>
        <v>0.75</v>
      </c>
      <c r="T45" s="1344">
        <f>IF(T15="","",T15)</f>
        <v>4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24" thickBot="1">
      <c r="A46" s="1230"/>
      <c r="B46" s="1346" t="str">
        <f t="shared" si="2"/>
        <v>Andreas</v>
      </c>
      <c r="C46" s="1347"/>
      <c r="D46" s="1348"/>
      <c r="E46" s="382">
        <v>2</v>
      </c>
      <c r="F46" s="383"/>
      <c r="G46" s="1208"/>
      <c r="H46" s="1210"/>
      <c r="I46" s="1208"/>
      <c r="J46" s="1218"/>
      <c r="K46" s="1220"/>
      <c r="L46" s="1222"/>
      <c r="M46" s="1347" t="str">
        <f t="shared" si="3"/>
        <v>Daniel</v>
      </c>
      <c r="N46" s="1347"/>
      <c r="O46" s="1348"/>
      <c r="P46" s="382">
        <v>2</v>
      </c>
      <c r="Q46" s="383"/>
      <c r="R46" s="1208"/>
      <c r="S46" s="1210"/>
      <c r="T46" s="134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24" thickBot="1">
      <c r="A47" s="1229" t="s">
        <v>29</v>
      </c>
      <c r="B47" s="1339">
        <f t="shared" si="2"/>
      </c>
      <c r="C47" s="1340"/>
      <c r="D47" s="1341"/>
      <c r="E47" s="1342">
        <f>IF(E17="","",E17)</f>
        <v>0</v>
      </c>
      <c r="F47" s="1342"/>
      <c r="G47" s="1343">
        <f>IF(G17="","",G17)</f>
        <v>0</v>
      </c>
      <c r="H47" s="1209">
        <f>IF(G47=0,"",TRUNC(E47/G47,2))</f>
      </c>
      <c r="I47" s="1343">
        <f>IF(I17="","",I17)</f>
        <v>0</v>
      </c>
      <c r="J47" s="1217">
        <f>IF(J17="","",IF(J17&gt;=0,J17))</f>
      </c>
      <c r="K47" s="1219" t="s">
        <v>15</v>
      </c>
      <c r="L47" s="1221">
        <f>IF(L17="","",IF(L17&gt;=0,L17))</f>
      </c>
      <c r="M47" s="1340">
        <f t="shared" si="3"/>
      </c>
      <c r="N47" s="1340"/>
      <c r="O47" s="1341"/>
      <c r="P47" s="1342">
        <f>IF(P17="","",P17)</f>
        <v>0</v>
      </c>
      <c r="Q47" s="1342"/>
      <c r="R47" s="1207">
        <f>IF(G47="","",SUM(G47))</f>
        <v>0</v>
      </c>
      <c r="S47" s="1209">
        <f>IF(R47=0,"",TRUNC(P47/R47,2))</f>
      </c>
      <c r="T47" s="1344">
        <f>IF(T17="","",T17)</f>
        <v>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24" thickBot="1">
      <c r="A48" s="1230"/>
      <c r="B48" s="1346">
        <f t="shared" si="2"/>
      </c>
      <c r="C48" s="1347"/>
      <c r="D48" s="1348"/>
      <c r="E48" s="382">
        <v>40</v>
      </c>
      <c r="F48" s="383"/>
      <c r="G48" s="1208"/>
      <c r="H48" s="1210"/>
      <c r="I48" s="1208"/>
      <c r="J48" s="1218"/>
      <c r="K48" s="1220"/>
      <c r="L48" s="1222"/>
      <c r="M48" s="1347">
        <f t="shared" si="3"/>
      </c>
      <c r="N48" s="1347"/>
      <c r="O48" s="1348"/>
      <c r="P48" s="382">
        <v>40</v>
      </c>
      <c r="Q48" s="383"/>
      <c r="R48" s="1208"/>
      <c r="S48" s="1210"/>
      <c r="T48" s="134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24" thickBot="1">
      <c r="A49" s="1234"/>
      <c r="B49" s="1339">
        <f t="shared" si="2"/>
      </c>
      <c r="C49" s="1340"/>
      <c r="D49" s="1341"/>
      <c r="E49" s="1342">
        <f>IF(E19="","",E19)</f>
      </c>
      <c r="F49" s="1342"/>
      <c r="G49" s="1343">
        <f>IF(G19="","",G19)</f>
      </c>
      <c r="H49" s="1209">
        <f>IF(G49="","",TRUNC(E49/G49,2))</f>
      </c>
      <c r="I49" s="1343">
        <f>IF(I19="","",I19)</f>
      </c>
      <c r="J49" s="1238">
        <f>IF(P49="","",IF(E49&gt;P49,2,IF(E49=P49,1,IF(E49&lt;P49,0))))</f>
      </c>
      <c r="K49" s="1239" t="s">
        <v>15</v>
      </c>
      <c r="L49" s="1237">
        <f>IF(P49="","",IF(J49=2,0,IF(J49=1,1,IF(J49=0,2))))</f>
      </c>
      <c r="M49" s="1340">
        <f t="shared" si="3"/>
      </c>
      <c r="N49" s="1340"/>
      <c r="O49" s="1341"/>
      <c r="P49" s="1342">
        <f>IF(P19="","",P19)</f>
      </c>
      <c r="Q49" s="1342"/>
      <c r="R49" s="1207">
        <f>IF(G49="","",SUM(G49))</f>
      </c>
      <c r="S49" s="1209">
        <f>IF(R49="","",TRUNC(P49/R49,2))</f>
      </c>
      <c r="T49" s="1344">
        <f>IF(T19="","",T19)</f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21.75" customHeight="1" thickBot="1">
      <c r="A50" s="1235"/>
      <c r="B50" s="1349">
        <f t="shared" si="2"/>
      </c>
      <c r="C50" s="1350"/>
      <c r="D50" s="1351"/>
      <c r="E50" s="384"/>
      <c r="F50" s="385"/>
      <c r="G50" s="1208"/>
      <c r="H50" s="1210"/>
      <c r="I50" s="1208"/>
      <c r="J50" s="1218"/>
      <c r="K50" s="1220"/>
      <c r="L50" s="1222"/>
      <c r="M50" s="1350">
        <f t="shared" si="3"/>
      </c>
      <c r="N50" s="1350"/>
      <c r="O50" s="1351"/>
      <c r="P50" s="384"/>
      <c r="Q50" s="385"/>
      <c r="R50" s="1208"/>
      <c r="S50" s="1210"/>
      <c r="T50" s="134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23.25" customHeight="1" thickBot="1">
      <c r="A51" s="1312" t="s">
        <v>21</v>
      </c>
      <c r="B51" s="1313"/>
      <c r="C51" s="1313"/>
      <c r="D51" s="1314"/>
      <c r="E51" s="1308">
        <f>IF(E21="","",E21)</f>
        <v>256</v>
      </c>
      <c r="F51" s="1309"/>
      <c r="G51" s="386">
        <f>IF(G21="","",G21)</f>
        <v>60</v>
      </c>
      <c r="H51" s="1310">
        <f>IF(E51=0,"",TRUNC(E51/G51,2))</f>
        <v>4.26</v>
      </c>
      <c r="I51" s="1311"/>
      <c r="J51" s="387">
        <f>IF(J41="","",SUM(J41:J49))</f>
        <v>4</v>
      </c>
      <c r="K51" s="388" t="s">
        <v>15</v>
      </c>
      <c r="L51" s="389">
        <f>IF(L41="","",SUM(L41:L49))</f>
        <v>2</v>
      </c>
      <c r="M51" s="1313" t="s">
        <v>21</v>
      </c>
      <c r="N51" s="1313"/>
      <c r="O51" s="1314"/>
      <c r="P51" s="1308">
        <f>IF(P21="","",P21)</f>
        <v>128</v>
      </c>
      <c r="Q51" s="1309"/>
      <c r="R51" s="386">
        <f>IF(R21="","",R21)</f>
        <v>60</v>
      </c>
      <c r="S51" s="1310">
        <f>IF(P51=0,"",TRUNC(P51/R51,2))</f>
        <v>2.13</v>
      </c>
      <c r="T51" s="131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>
      <c r="A52" s="390" t="s">
        <v>81</v>
      </c>
      <c r="B52" s="376"/>
      <c r="C52" s="376"/>
      <c r="D52" s="376"/>
      <c r="E52" s="376"/>
      <c r="F52" s="376"/>
      <c r="G52" s="376"/>
      <c r="H52" s="376"/>
      <c r="I52" s="376"/>
      <c r="J52" s="287"/>
      <c r="K52" s="287"/>
      <c r="L52" s="287"/>
      <c r="M52" s="287" t="s">
        <v>23</v>
      </c>
      <c r="N52" s="287"/>
      <c r="O52" s="15"/>
      <c r="P52" s="380"/>
      <c r="Q52" s="380"/>
      <c r="R52" s="380"/>
      <c r="S52" s="380"/>
      <c r="T52" s="39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>
      <c r="A53" s="392" t="s">
        <v>22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15"/>
      <c r="O53" s="15"/>
      <c r="P53" s="15"/>
      <c r="Q53" s="15"/>
      <c r="R53" s="15"/>
      <c r="S53" s="15"/>
      <c r="T53" s="379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>
      <c r="A54" s="393"/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5"/>
      <c r="O54" s="294"/>
      <c r="P54" s="396"/>
      <c r="Q54" s="396"/>
      <c r="R54" s="396"/>
      <c r="S54" s="396"/>
      <c r="T54" s="397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>
      <c r="A55" s="393"/>
      <c r="B55" s="1353">
        <f>IF(B25="","",(B25))</f>
      </c>
      <c r="C55" s="1353"/>
      <c r="D55" s="1353"/>
      <c r="E55" s="1353"/>
      <c r="F55" s="1353"/>
      <c r="G55" s="1353"/>
      <c r="H55" s="1353"/>
      <c r="I55" s="1353"/>
      <c r="J55" s="394"/>
      <c r="K55" s="394"/>
      <c r="L55" s="394"/>
      <c r="M55" s="398" t="s">
        <v>24</v>
      </c>
      <c r="N55" s="399"/>
      <c r="O55" s="1354">
        <f>IF(O25="","",(O25))</f>
      </c>
      <c r="P55" s="1354"/>
      <c r="Q55" s="1354"/>
      <c r="R55" s="1354"/>
      <c r="S55" s="1354"/>
      <c r="T55" s="135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>
      <c r="A56" s="393"/>
      <c r="B56" s="1353">
        <f>IF(B26="","",(B26))</f>
      </c>
      <c r="C56" s="1353"/>
      <c r="D56" s="1353"/>
      <c r="E56" s="1353"/>
      <c r="F56" s="1353"/>
      <c r="G56" s="1353"/>
      <c r="H56" s="1353"/>
      <c r="I56" s="1353"/>
      <c r="J56" s="394"/>
      <c r="K56" s="394"/>
      <c r="L56" s="394"/>
      <c r="M56" s="396"/>
      <c r="N56" s="395"/>
      <c r="O56" s="396"/>
      <c r="P56" s="396"/>
      <c r="Q56" s="396"/>
      <c r="R56" s="396"/>
      <c r="S56" s="396"/>
      <c r="T56" s="39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>
      <c r="A57" s="393"/>
      <c r="B57" s="1353">
        <f>IF(B27="","",(B27))</f>
      </c>
      <c r="C57" s="1353"/>
      <c r="D57" s="1353"/>
      <c r="E57" s="1353"/>
      <c r="F57" s="1353"/>
      <c r="G57" s="1353"/>
      <c r="H57" s="1353"/>
      <c r="I57" s="1353"/>
      <c r="J57" s="394"/>
      <c r="K57" s="394"/>
      <c r="L57" s="394"/>
      <c r="M57" s="396"/>
      <c r="N57" s="395"/>
      <c r="O57" s="294"/>
      <c r="P57" s="396"/>
      <c r="Q57" s="396"/>
      <c r="R57" s="396"/>
      <c r="S57" s="396"/>
      <c r="T57" s="39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>
      <c r="A58" s="393"/>
      <c r="B58" s="1353">
        <f>IF(B28="","",(B28))</f>
      </c>
      <c r="C58" s="1353"/>
      <c r="D58" s="1353"/>
      <c r="E58" s="1353"/>
      <c r="F58" s="1353"/>
      <c r="G58" s="1353"/>
      <c r="H58" s="1353"/>
      <c r="I58" s="1353"/>
      <c r="J58" s="394"/>
      <c r="K58" s="394"/>
      <c r="L58" s="394"/>
      <c r="M58" s="398" t="s">
        <v>25</v>
      </c>
      <c r="N58" s="399"/>
      <c r="O58" s="1354"/>
      <c r="P58" s="1354"/>
      <c r="Q58" s="1354"/>
      <c r="R58" s="1354"/>
      <c r="S58" s="1354"/>
      <c r="T58" s="1355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thickBot="1">
      <c r="A59" s="400"/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2"/>
      <c r="N59" s="403"/>
      <c r="O59" s="404"/>
      <c r="P59" s="1315" t="s">
        <v>83</v>
      </c>
      <c r="Q59" s="1316"/>
      <c r="R59" s="1316"/>
      <c r="S59" s="1316"/>
      <c r="T59" s="131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</sheetData>
  <sheetProtection password="E128" sheet="1" objects="1" scenarios="1"/>
  <mergeCells count="285">
    <mergeCell ref="Y20:AA20"/>
    <mergeCell ref="P59:T59"/>
    <mergeCell ref="B56:I56"/>
    <mergeCell ref="B57:I57"/>
    <mergeCell ref="B58:I58"/>
    <mergeCell ref="O58:T58"/>
    <mergeCell ref="P51:Q51"/>
    <mergeCell ref="S51:T51"/>
    <mergeCell ref="B55:I55"/>
    <mergeCell ref="O55:T55"/>
    <mergeCell ref="A51:D51"/>
    <mergeCell ref="E51:F51"/>
    <mergeCell ref="H51:I51"/>
    <mergeCell ref="M51:O51"/>
    <mergeCell ref="S49:S50"/>
    <mergeCell ref="T49:T50"/>
    <mergeCell ref="B50:D50"/>
    <mergeCell ref="M50:O50"/>
    <mergeCell ref="L49:L50"/>
    <mergeCell ref="M49:O49"/>
    <mergeCell ref="P49:Q49"/>
    <mergeCell ref="R49:R50"/>
    <mergeCell ref="H49:H50"/>
    <mergeCell ref="I49:I50"/>
    <mergeCell ref="J49:J50"/>
    <mergeCell ref="K49:K50"/>
    <mergeCell ref="A49:A50"/>
    <mergeCell ref="B49:D49"/>
    <mergeCell ref="E49:F49"/>
    <mergeCell ref="G49:G50"/>
    <mergeCell ref="S47:S48"/>
    <mergeCell ref="T47:T48"/>
    <mergeCell ref="B48:D48"/>
    <mergeCell ref="M48:O48"/>
    <mergeCell ref="L47:L48"/>
    <mergeCell ref="M47:O47"/>
    <mergeCell ref="P47:Q47"/>
    <mergeCell ref="R47:R48"/>
    <mergeCell ref="H47:H48"/>
    <mergeCell ref="I47:I48"/>
    <mergeCell ref="J47:J48"/>
    <mergeCell ref="K47:K48"/>
    <mergeCell ref="A47:A48"/>
    <mergeCell ref="B47:D47"/>
    <mergeCell ref="E47:F47"/>
    <mergeCell ref="G47:G48"/>
    <mergeCell ref="S45:S46"/>
    <mergeCell ref="T45:T46"/>
    <mergeCell ref="B46:D46"/>
    <mergeCell ref="M46:O46"/>
    <mergeCell ref="L45:L46"/>
    <mergeCell ref="M45:O45"/>
    <mergeCell ref="P45:Q45"/>
    <mergeCell ref="R45:R46"/>
    <mergeCell ref="H45:H46"/>
    <mergeCell ref="I45:I46"/>
    <mergeCell ref="J45:J46"/>
    <mergeCell ref="K45:K46"/>
    <mergeCell ref="A45:A46"/>
    <mergeCell ref="B45:D45"/>
    <mergeCell ref="E45:F45"/>
    <mergeCell ref="G45:G46"/>
    <mergeCell ref="S43:S44"/>
    <mergeCell ref="T43:T44"/>
    <mergeCell ref="B44:D44"/>
    <mergeCell ref="M44:O44"/>
    <mergeCell ref="L43:L44"/>
    <mergeCell ref="M43:O43"/>
    <mergeCell ref="P43:Q43"/>
    <mergeCell ref="R43:R44"/>
    <mergeCell ref="H43:H44"/>
    <mergeCell ref="I43:I44"/>
    <mergeCell ref="J43:J44"/>
    <mergeCell ref="K43:K44"/>
    <mergeCell ref="A43:A44"/>
    <mergeCell ref="B43:D43"/>
    <mergeCell ref="E43:F43"/>
    <mergeCell ref="G43:G44"/>
    <mergeCell ref="S41:S42"/>
    <mergeCell ref="T41:T42"/>
    <mergeCell ref="B42:D42"/>
    <mergeCell ref="M42:O42"/>
    <mergeCell ref="L41:L42"/>
    <mergeCell ref="M41:O41"/>
    <mergeCell ref="P41:Q41"/>
    <mergeCell ref="R41:R42"/>
    <mergeCell ref="H41:H42"/>
    <mergeCell ref="I41:I42"/>
    <mergeCell ref="J41:J42"/>
    <mergeCell ref="K41:K42"/>
    <mergeCell ref="A41:A42"/>
    <mergeCell ref="B41:D41"/>
    <mergeCell ref="E41:F41"/>
    <mergeCell ref="G41:G42"/>
    <mergeCell ref="R39:R40"/>
    <mergeCell ref="S39:S40"/>
    <mergeCell ref="T39:T40"/>
    <mergeCell ref="M40:O40"/>
    <mergeCell ref="I39:I40"/>
    <mergeCell ref="J39:L40"/>
    <mergeCell ref="M39:O39"/>
    <mergeCell ref="P39:Q40"/>
    <mergeCell ref="B39:D39"/>
    <mergeCell ref="E39:F40"/>
    <mergeCell ref="G39:G40"/>
    <mergeCell ref="H39:H40"/>
    <mergeCell ref="B40:D40"/>
    <mergeCell ref="I36:L36"/>
    <mergeCell ref="M36:T36"/>
    <mergeCell ref="A37:H38"/>
    <mergeCell ref="I37:I38"/>
    <mergeCell ref="J37:J38"/>
    <mergeCell ref="K37:L38"/>
    <mergeCell ref="M37:T38"/>
    <mergeCell ref="P29:T29"/>
    <mergeCell ref="A31:E35"/>
    <mergeCell ref="G31:G32"/>
    <mergeCell ref="H31:P32"/>
    <mergeCell ref="R31:R32"/>
    <mergeCell ref="S31:T32"/>
    <mergeCell ref="G33:G34"/>
    <mergeCell ref="H33:P34"/>
    <mergeCell ref="R33:R34"/>
    <mergeCell ref="S33:T34"/>
    <mergeCell ref="P21:Q21"/>
    <mergeCell ref="S21:T21"/>
    <mergeCell ref="B25:I25"/>
    <mergeCell ref="O25:T25"/>
    <mergeCell ref="A21:D21"/>
    <mergeCell ref="E21:F21"/>
    <mergeCell ref="H21:I21"/>
    <mergeCell ref="M21:O21"/>
    <mergeCell ref="M16:O16"/>
    <mergeCell ref="J15:J16"/>
    <mergeCell ref="M15:O15"/>
    <mergeCell ref="T17:T18"/>
    <mergeCell ref="J17:J18"/>
    <mergeCell ref="P17:Q17"/>
    <mergeCell ref="R17:R18"/>
    <mergeCell ref="S17:S18"/>
    <mergeCell ref="E17:F17"/>
    <mergeCell ref="G17:G18"/>
    <mergeCell ref="H17:H18"/>
    <mergeCell ref="I17:I18"/>
    <mergeCell ref="B13:D13"/>
    <mergeCell ref="E11:F11"/>
    <mergeCell ref="G11:G12"/>
    <mergeCell ref="H15:H16"/>
    <mergeCell ref="B12:D12"/>
    <mergeCell ref="B14:D14"/>
    <mergeCell ref="E13:F13"/>
    <mergeCell ref="G13:G14"/>
    <mergeCell ref="H11:H12"/>
    <mergeCell ref="E15:F15"/>
    <mergeCell ref="M14:O14"/>
    <mergeCell ref="H13:H14"/>
    <mergeCell ref="I13:I14"/>
    <mergeCell ref="J13:J14"/>
    <mergeCell ref="B10:D10"/>
    <mergeCell ref="M10:O10"/>
    <mergeCell ref="I9:I10"/>
    <mergeCell ref="J9:L10"/>
    <mergeCell ref="M9:O9"/>
    <mergeCell ref="B9:D9"/>
    <mergeCell ref="E9:F10"/>
    <mergeCell ref="G9:G10"/>
    <mergeCell ref="H9:H10"/>
    <mergeCell ref="H3:P4"/>
    <mergeCell ref="A1:E5"/>
    <mergeCell ref="I6:L6"/>
    <mergeCell ref="I7:I8"/>
    <mergeCell ref="A7:H8"/>
    <mergeCell ref="J7:J8"/>
    <mergeCell ref="K7:L8"/>
    <mergeCell ref="G1:G2"/>
    <mergeCell ref="H1:P2"/>
    <mergeCell ref="S3:T4"/>
    <mergeCell ref="M7:T8"/>
    <mergeCell ref="Y11:Y12"/>
    <mergeCell ref="M6:T6"/>
    <mergeCell ref="R9:R10"/>
    <mergeCell ref="S9:S10"/>
    <mergeCell ref="T9:T10"/>
    <mergeCell ref="P9:Q10"/>
    <mergeCell ref="P11:Q11"/>
    <mergeCell ref="R11:R12"/>
    <mergeCell ref="R3:R4"/>
    <mergeCell ref="K13:K14"/>
    <mergeCell ref="L13:L14"/>
    <mergeCell ref="M13:O13"/>
    <mergeCell ref="P13:Q13"/>
    <mergeCell ref="R13:R14"/>
    <mergeCell ref="K11:K12"/>
    <mergeCell ref="L11:L12"/>
    <mergeCell ref="M12:O12"/>
    <mergeCell ref="M11:O11"/>
    <mergeCell ref="AF15:AG16"/>
    <mergeCell ref="AH15:AI16"/>
    <mergeCell ref="S11:S12"/>
    <mergeCell ref="T11:T12"/>
    <mergeCell ref="S13:S14"/>
    <mergeCell ref="T13:T14"/>
    <mergeCell ref="S15:S16"/>
    <mergeCell ref="AE14:AJ14"/>
    <mergeCell ref="AA16:AA19"/>
    <mergeCell ref="A19:A20"/>
    <mergeCell ref="B19:D19"/>
    <mergeCell ref="E19:F19"/>
    <mergeCell ref="L19:L20"/>
    <mergeCell ref="G19:G20"/>
    <mergeCell ref="H19:H20"/>
    <mergeCell ref="I19:I20"/>
    <mergeCell ref="J19:J20"/>
    <mergeCell ref="K19:K20"/>
    <mergeCell ref="U22:W24"/>
    <mergeCell ref="B18:D18"/>
    <mergeCell ref="M19:O19"/>
    <mergeCell ref="T15:T16"/>
    <mergeCell ref="B16:D16"/>
    <mergeCell ref="M18:O18"/>
    <mergeCell ref="P15:Q15"/>
    <mergeCell ref="I15:I16"/>
    <mergeCell ref="R15:R16"/>
    <mergeCell ref="G15:G16"/>
    <mergeCell ref="AG24:AG25"/>
    <mergeCell ref="AF20:AF21"/>
    <mergeCell ref="A11:A12"/>
    <mergeCell ref="B11:D11"/>
    <mergeCell ref="B20:D20"/>
    <mergeCell ref="A15:A16"/>
    <mergeCell ref="B15:D15"/>
    <mergeCell ref="A17:A18"/>
    <mergeCell ref="B17:D17"/>
    <mergeCell ref="A13:A14"/>
    <mergeCell ref="AG20:AG21"/>
    <mergeCell ref="AH20:AH21"/>
    <mergeCell ref="AF22:AF23"/>
    <mergeCell ref="AG22:AG23"/>
    <mergeCell ref="AH22:AH23"/>
    <mergeCell ref="AI26:AI27"/>
    <mergeCell ref="AI24:AI25"/>
    <mergeCell ref="AI22:AI23"/>
    <mergeCell ref="AI20:AI21"/>
    <mergeCell ref="AF24:AF25"/>
    <mergeCell ref="K15:K16"/>
    <mergeCell ref="L15:L16"/>
    <mergeCell ref="K17:K18"/>
    <mergeCell ref="L17:L18"/>
    <mergeCell ref="M17:O17"/>
    <mergeCell ref="AD20:AD21"/>
    <mergeCell ref="AD22:AD23"/>
    <mergeCell ref="AD24:AD25"/>
    <mergeCell ref="AD17:AI18"/>
    <mergeCell ref="AK20:AK21"/>
    <mergeCell ref="AL20:AL21"/>
    <mergeCell ref="AM20:AM21"/>
    <mergeCell ref="AK22:AK23"/>
    <mergeCell ref="AL22:AL23"/>
    <mergeCell ref="AM22:AM23"/>
    <mergeCell ref="AK24:AK25"/>
    <mergeCell ref="AL24:AL25"/>
    <mergeCell ref="AM24:AM25"/>
    <mergeCell ref="AK26:AK27"/>
    <mergeCell ref="AL26:AL27"/>
    <mergeCell ref="AM26:AM27"/>
    <mergeCell ref="R1:R2"/>
    <mergeCell ref="S1:T2"/>
    <mergeCell ref="G3:G4"/>
    <mergeCell ref="P19:Q19"/>
    <mergeCell ref="R19:R20"/>
    <mergeCell ref="S19:S20"/>
    <mergeCell ref="T19:T20"/>
    <mergeCell ref="M20:O20"/>
    <mergeCell ref="I11:I12"/>
    <mergeCell ref="J11:J12"/>
    <mergeCell ref="AH7:AI9"/>
    <mergeCell ref="B26:I26"/>
    <mergeCell ref="B27:I27"/>
    <mergeCell ref="B28:I28"/>
    <mergeCell ref="O28:T28"/>
    <mergeCell ref="AH24:AH25"/>
    <mergeCell ref="AF26:AF27"/>
    <mergeCell ref="AG26:AG27"/>
    <mergeCell ref="AH26:AH27"/>
    <mergeCell ref="AD26:AD27"/>
  </mergeCells>
  <dataValidations count="4">
    <dataValidation errorStyle="warning" type="whole" allowBlank="1" showInputMessage="1" showErrorMessage="1" promptTitle="Aufnahmen" prompt="nicht mehr als 60" error="sag ich doch" sqref="AG20:AG27">
      <formula1>1</formula1>
      <formula2>60</formula2>
    </dataValidation>
    <dataValidation errorStyle="information" type="list" allowBlank="1" showDropDown="1" showInputMessage="1" showErrorMessage="1" promptTitle="Freie partie" prompt="Bitte Spielnr. aus Spielplan Wählen" error="Falsch Spielenummer" sqref="Z16:AB19">
      <formula1>SpnrFP</formula1>
    </dataValidation>
    <dataValidation allowBlank="1" showInputMessage="1" showErrorMessage="1" prompt="Nachname" sqref="AE20 AJ26 AJ24 AJ22 AJ20 AE26 AE24 AE22"/>
    <dataValidation type="textLength" allowBlank="1" showInputMessage="1" showErrorMessage="1" sqref="AD16 AD14 AE16 AF15:AG16 AJ16 AL20:AL21 AL22:AL23 AL24:AL25 AL26:AL27">
      <formula1>0</formula1>
      <formula2>0</formula2>
    </dataValidation>
  </dataValidations>
  <hyperlinks>
    <hyperlink ref="U22" location="FreiePartie!AN1" display="Zur Eingabe"/>
    <hyperlink ref="AH7:AI9" location="FreiePartie!A1" display="Zur Tabelle"/>
  </hyperlinks>
  <printOptions horizontalCentered="1" verticalCentered="1"/>
  <pageMargins left="0" right="0" top="0" bottom="0" header="0" footer="0"/>
  <pageSetup blackAndWhite="1" fitToHeight="1" fitToWidth="1" horizontalDpi="300" verticalDpi="3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5">
    <tabColor indexed="16"/>
    <pageSetUpPr fitToPage="1"/>
  </sheetPr>
  <dimension ref="A1:BF59"/>
  <sheetViews>
    <sheetView showGridLines="0" tabSelected="1" zoomScale="85" zoomScaleNormal="85" workbookViewId="0" topLeftCell="A1">
      <selection activeCell="A1" sqref="A1:E5"/>
    </sheetView>
  </sheetViews>
  <sheetFormatPr defaultColWidth="11.421875" defaultRowHeight="12.75"/>
  <cols>
    <col min="1" max="1" width="2.7109375" style="425" customWidth="1"/>
    <col min="2" max="4" width="9.28125" style="425" customWidth="1"/>
    <col min="5" max="5" width="5.421875" style="425" bestFit="1" customWidth="1"/>
    <col min="6" max="6" width="6.00390625" style="425" customWidth="1"/>
    <col min="7" max="7" width="7.28125" style="425" customWidth="1"/>
    <col min="8" max="8" width="11.28125" style="425" customWidth="1"/>
    <col min="9" max="9" width="7.7109375" style="425" customWidth="1"/>
    <col min="10" max="10" width="5.140625" style="425" bestFit="1" customWidth="1"/>
    <col min="11" max="11" width="3.00390625" style="425" customWidth="1"/>
    <col min="12" max="12" width="5.140625" style="425" bestFit="1" customWidth="1"/>
    <col min="13" max="15" width="9.28125" style="425" customWidth="1"/>
    <col min="16" max="16" width="5.421875" style="425" bestFit="1" customWidth="1"/>
    <col min="17" max="17" width="3.7109375" style="425" customWidth="1"/>
    <col min="18" max="18" width="7.28125" style="425" customWidth="1"/>
    <col min="19" max="19" width="11.7109375" style="425" customWidth="1"/>
    <col min="20" max="20" width="7.7109375" style="425" customWidth="1"/>
    <col min="21" max="21" width="10.7109375" style="425" customWidth="1"/>
    <col min="22" max="22" width="8.7109375" style="425" customWidth="1"/>
    <col min="23" max="23" width="6.7109375" style="425" customWidth="1"/>
    <col min="24" max="24" width="7.7109375" style="425" customWidth="1"/>
    <col min="25" max="25" width="4.7109375" style="425" customWidth="1"/>
    <col min="26" max="26" width="8.28125" style="425" customWidth="1"/>
    <col min="27" max="28" width="9.7109375" style="425" customWidth="1"/>
    <col min="29" max="30" width="6.7109375" style="425" customWidth="1"/>
    <col min="31" max="31" width="7.7109375" style="425" customWidth="1"/>
    <col min="32" max="32" width="4.7109375" style="425" customWidth="1"/>
    <col min="33" max="42" width="11.421875" style="425" customWidth="1"/>
    <col min="43" max="43" width="13.421875" style="425" customWidth="1"/>
    <col min="44" max="44" width="0.5625" style="425" hidden="1" customWidth="1"/>
    <col min="45" max="45" width="0.9921875" style="425" hidden="1" customWidth="1"/>
    <col min="46" max="46" width="18.28125" style="425" customWidth="1"/>
    <col min="47" max="47" width="33.421875" style="425" customWidth="1"/>
    <col min="48" max="48" width="12.57421875" style="425" customWidth="1"/>
    <col min="49" max="49" width="11.8515625" style="425" customWidth="1"/>
    <col min="50" max="50" width="12.57421875" style="425" customWidth="1"/>
    <col min="51" max="51" width="15.57421875" style="425" customWidth="1"/>
    <col min="52" max="52" width="33.8515625" style="425" customWidth="1"/>
    <col min="53" max="16384" width="11.421875" style="425" customWidth="1"/>
  </cols>
  <sheetData>
    <row r="1" spans="1:58" s="431" customFormat="1" ht="3.75" customHeight="1">
      <c r="A1" s="1273" t="s">
        <v>77</v>
      </c>
      <c r="B1" s="1274"/>
      <c r="C1" s="1274"/>
      <c r="D1" s="1274"/>
      <c r="E1" s="1274"/>
      <c r="F1" s="369"/>
      <c r="G1" s="1200" t="s">
        <v>8</v>
      </c>
      <c r="H1" s="1322" t="str">
        <f>AV15</f>
        <v>Pokal</v>
      </c>
      <c r="I1" s="1322"/>
      <c r="J1" s="1322"/>
      <c r="K1" s="1322"/>
      <c r="L1" s="1322"/>
      <c r="M1" s="1322"/>
      <c r="N1" s="1322"/>
      <c r="O1" s="1322"/>
      <c r="P1" s="1322"/>
      <c r="Q1" s="369"/>
      <c r="R1" s="1200" t="s">
        <v>9</v>
      </c>
      <c r="S1" s="468"/>
      <c r="T1" s="1378">
        <f>AT9</f>
        <v>295</v>
      </c>
      <c r="U1" s="50"/>
      <c r="V1" s="5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</row>
    <row r="2" spans="1:58" s="431" customFormat="1" ht="24" customHeight="1">
      <c r="A2" s="1275"/>
      <c r="B2" s="1276"/>
      <c r="C2" s="1276"/>
      <c r="D2" s="1276"/>
      <c r="E2" s="1276"/>
      <c r="F2" s="370"/>
      <c r="G2" s="1201"/>
      <c r="H2" s="1272"/>
      <c r="I2" s="1272"/>
      <c r="J2" s="1272"/>
      <c r="K2" s="1272"/>
      <c r="L2" s="1272"/>
      <c r="M2" s="1272"/>
      <c r="N2" s="1272"/>
      <c r="O2" s="1272"/>
      <c r="P2" s="1272"/>
      <c r="Q2" s="371"/>
      <c r="R2" s="1201"/>
      <c r="S2" s="467"/>
      <c r="T2" s="1379"/>
      <c r="U2" s="50"/>
      <c r="V2" s="5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</row>
    <row r="3" spans="1:58" s="431" customFormat="1" ht="12.75" customHeight="1">
      <c r="A3" s="1275"/>
      <c r="B3" s="1276"/>
      <c r="C3" s="1276"/>
      <c r="D3" s="1276"/>
      <c r="E3" s="1276"/>
      <c r="F3" s="53"/>
      <c r="G3" s="1201" t="s">
        <v>10</v>
      </c>
      <c r="H3" s="1271" t="s">
        <v>29</v>
      </c>
      <c r="I3" s="1271"/>
      <c r="J3" s="1271"/>
      <c r="K3" s="1271"/>
      <c r="L3" s="1271"/>
      <c r="M3" s="1271"/>
      <c r="N3" s="1271"/>
      <c r="O3" s="1271"/>
      <c r="P3" s="1271"/>
      <c r="Q3" s="372"/>
      <c r="R3" s="1201" t="s">
        <v>11</v>
      </c>
      <c r="S3" s="1327">
        <f>AS15</f>
        <v>40547</v>
      </c>
      <c r="T3" s="1328"/>
      <c r="U3" s="54"/>
      <c r="V3" s="54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</row>
    <row r="4" spans="1:58" s="431" customFormat="1" ht="12" customHeight="1">
      <c r="A4" s="1275"/>
      <c r="B4" s="1276"/>
      <c r="C4" s="1276"/>
      <c r="D4" s="1276"/>
      <c r="E4" s="1276"/>
      <c r="F4" s="370"/>
      <c r="G4" s="1201"/>
      <c r="H4" s="1272"/>
      <c r="I4" s="1272"/>
      <c r="J4" s="1272"/>
      <c r="K4" s="1272"/>
      <c r="L4" s="1272"/>
      <c r="M4" s="1272"/>
      <c r="N4" s="1272"/>
      <c r="O4" s="1272"/>
      <c r="P4" s="1272"/>
      <c r="Q4" s="371"/>
      <c r="R4" s="1201"/>
      <c r="S4" s="1329"/>
      <c r="T4" s="1330"/>
      <c r="U4" s="54"/>
      <c r="V4" s="54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</row>
    <row r="5" spans="1:58" s="431" customFormat="1" ht="12" customHeight="1" thickBot="1">
      <c r="A5" s="1277"/>
      <c r="B5" s="1278"/>
      <c r="C5" s="1278"/>
      <c r="D5" s="1278"/>
      <c r="E5" s="1278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70"/>
      <c r="U5" s="432"/>
      <c r="V5" s="432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237"/>
      <c r="AP5" s="237"/>
      <c r="AQ5" s="237"/>
      <c r="AR5" s="237"/>
      <c r="AS5" s="237"/>
      <c r="AT5" s="237"/>
      <c r="AU5" s="433"/>
      <c r="AV5" s="433"/>
      <c r="AW5" s="433"/>
      <c r="AX5" s="433"/>
      <c r="AY5" s="433"/>
      <c r="AZ5" s="433"/>
      <c r="BA5" s="237"/>
      <c r="BB5" s="237"/>
      <c r="BC5" s="237"/>
      <c r="BD5" s="237"/>
      <c r="BE5" s="237"/>
      <c r="BF5" s="237"/>
    </row>
    <row r="6" spans="1:58" ht="25.5" customHeight="1">
      <c r="A6" s="374" t="s">
        <v>12</v>
      </c>
      <c r="B6" s="375"/>
      <c r="C6" s="376"/>
      <c r="D6" s="377"/>
      <c r="E6" s="377"/>
      <c r="F6" s="377"/>
      <c r="G6" s="377"/>
      <c r="H6" s="377"/>
      <c r="I6" s="1279" t="s">
        <v>78</v>
      </c>
      <c r="J6" s="1280"/>
      <c r="K6" s="1280"/>
      <c r="L6" s="1281"/>
      <c r="M6" s="1200" t="s">
        <v>14</v>
      </c>
      <c r="N6" s="1200"/>
      <c r="O6" s="1200"/>
      <c r="P6" s="1200"/>
      <c r="Q6" s="1200"/>
      <c r="R6" s="1200"/>
      <c r="S6" s="1200"/>
      <c r="T6" s="1262"/>
      <c r="U6" s="434"/>
      <c r="V6" s="434"/>
      <c r="AO6" s="435"/>
      <c r="AP6" s="435"/>
      <c r="AQ6" s="435"/>
      <c r="AR6" s="435"/>
      <c r="AS6" s="435"/>
      <c r="AT6" s="436"/>
      <c r="AU6" s="433"/>
      <c r="AV6" s="433"/>
      <c r="AW6" s="433"/>
      <c r="AX6" s="433"/>
      <c r="AY6" s="433"/>
      <c r="AZ6" s="433"/>
      <c r="BA6" s="437"/>
      <c r="BB6" s="426"/>
      <c r="BC6" s="426"/>
      <c r="BD6" s="237"/>
      <c r="BE6" s="237"/>
      <c r="BF6" s="237"/>
    </row>
    <row r="7" spans="1:58" ht="18" customHeight="1">
      <c r="A7" s="1331" t="str">
        <f>AT16</f>
        <v>BC Hilden 1</v>
      </c>
      <c r="B7" s="1332"/>
      <c r="C7" s="1332"/>
      <c r="D7" s="1332"/>
      <c r="E7" s="1332"/>
      <c r="F7" s="1332"/>
      <c r="G7" s="1332"/>
      <c r="H7" s="1332"/>
      <c r="I7" s="1282">
        <f>IF(J21="","",IF(J21=L21,1,IF(J21&gt;L21,2,0)))</f>
        <v>2</v>
      </c>
      <c r="J7" s="1286" t="s">
        <v>15</v>
      </c>
      <c r="K7" s="1288">
        <f>IF(L21="","",IF(L21=J21,1,IF(L21&gt;J21,2,0)))</f>
        <v>0</v>
      </c>
      <c r="L7" s="1289"/>
      <c r="M7" s="1332" t="str">
        <f>AZ16</f>
        <v>BF Lobberich 2</v>
      </c>
      <c r="N7" s="1332"/>
      <c r="O7" s="1332"/>
      <c r="P7" s="1332"/>
      <c r="Q7" s="1332"/>
      <c r="R7" s="1332"/>
      <c r="S7" s="1332"/>
      <c r="T7" s="1376"/>
      <c r="U7" s="76"/>
      <c r="V7" s="76"/>
      <c r="AO7" s="435"/>
      <c r="AP7" s="435"/>
      <c r="AQ7" s="435"/>
      <c r="AR7" s="435"/>
      <c r="AS7" s="435"/>
      <c r="AT7" s="436"/>
      <c r="AU7" s="433"/>
      <c r="AV7" s="433"/>
      <c r="AW7" s="433"/>
      <c r="AX7" s="433"/>
      <c r="AY7" s="433"/>
      <c r="AZ7" s="433"/>
      <c r="BA7" s="437"/>
      <c r="BB7" s="426"/>
      <c r="BC7" s="426"/>
      <c r="BD7" s="237"/>
      <c r="BE7" s="438"/>
      <c r="BF7" s="237"/>
    </row>
    <row r="8" spans="1:58" ht="28.5" customHeight="1" thickBot="1">
      <c r="A8" s="1333"/>
      <c r="B8" s="1334"/>
      <c r="C8" s="1334"/>
      <c r="D8" s="1334"/>
      <c r="E8" s="1334"/>
      <c r="F8" s="1334"/>
      <c r="G8" s="1334"/>
      <c r="H8" s="1334"/>
      <c r="I8" s="1283"/>
      <c r="J8" s="1287"/>
      <c r="K8" s="1290"/>
      <c r="L8" s="1291"/>
      <c r="M8" s="1334"/>
      <c r="N8" s="1334"/>
      <c r="O8" s="1334"/>
      <c r="P8" s="1334"/>
      <c r="Q8" s="1334"/>
      <c r="R8" s="1334"/>
      <c r="S8" s="1334"/>
      <c r="T8" s="1377"/>
      <c r="U8" s="58"/>
      <c r="V8" s="58"/>
      <c r="AO8" s="435"/>
      <c r="AP8" s="439"/>
      <c r="AQ8" s="439"/>
      <c r="AR8" s="439"/>
      <c r="AS8" s="439"/>
      <c r="AT8" s="440" t="s">
        <v>66</v>
      </c>
      <c r="AU8" s="433"/>
      <c r="AV8" s="433"/>
      <c r="AW8" s="433"/>
      <c r="AX8" s="433"/>
      <c r="AY8" s="433"/>
      <c r="AZ8" s="625" t="s">
        <v>141</v>
      </c>
      <c r="BA8" s="40"/>
      <c r="BB8" s="40"/>
      <c r="BC8" s="40"/>
      <c r="BD8" s="636"/>
      <c r="BE8" s="237"/>
      <c r="BF8" s="237"/>
    </row>
    <row r="9" spans="1:58" ht="18" customHeight="1" thickBot="1">
      <c r="A9" s="378"/>
      <c r="B9" s="1304" t="s">
        <v>79</v>
      </c>
      <c r="C9" s="1304"/>
      <c r="D9" s="1305"/>
      <c r="E9" s="1299" t="s">
        <v>6</v>
      </c>
      <c r="F9" s="1306"/>
      <c r="G9" s="1307" t="s">
        <v>80</v>
      </c>
      <c r="H9" s="1307" t="s">
        <v>19</v>
      </c>
      <c r="I9" s="1297" t="s">
        <v>37</v>
      </c>
      <c r="J9" s="1298" t="s">
        <v>20</v>
      </c>
      <c r="K9" s="1299"/>
      <c r="L9" s="1300"/>
      <c r="M9" s="1303" t="s">
        <v>79</v>
      </c>
      <c r="N9" s="1304"/>
      <c r="O9" s="1305"/>
      <c r="P9" s="1267" t="s">
        <v>6</v>
      </c>
      <c r="Q9" s="1268"/>
      <c r="R9" s="1263" t="s">
        <v>80</v>
      </c>
      <c r="S9" s="1263" t="s">
        <v>19</v>
      </c>
      <c r="T9" s="1265" t="s">
        <v>37</v>
      </c>
      <c r="U9" s="58"/>
      <c r="V9" s="58"/>
      <c r="AO9" s="435"/>
      <c r="AP9" s="435"/>
      <c r="AQ9" s="435"/>
      <c r="AR9" s="435"/>
      <c r="AS9" s="435"/>
      <c r="AT9" s="1385">
        <v>295</v>
      </c>
      <c r="AU9" s="1386"/>
      <c r="AV9" s="426"/>
      <c r="AW9" s="426"/>
      <c r="AX9" s="426"/>
      <c r="AY9" s="426"/>
      <c r="AZ9" s="41"/>
      <c r="BA9" s="41"/>
      <c r="BB9" s="41"/>
      <c r="BC9" s="41"/>
      <c r="BD9" s="636"/>
      <c r="BE9" s="237"/>
      <c r="BF9" s="237"/>
    </row>
    <row r="10" spans="1:58" s="441" customFormat="1" ht="21" customHeight="1" thickBot="1">
      <c r="A10" s="381"/>
      <c r="B10" s="1294" t="s">
        <v>7</v>
      </c>
      <c r="C10" s="1294"/>
      <c r="D10" s="1295"/>
      <c r="E10" s="1299"/>
      <c r="F10" s="1306"/>
      <c r="G10" s="1307"/>
      <c r="H10" s="1307"/>
      <c r="I10" s="1297"/>
      <c r="J10" s="1301"/>
      <c r="K10" s="1269"/>
      <c r="L10" s="1302"/>
      <c r="M10" s="1296" t="s">
        <v>7</v>
      </c>
      <c r="N10" s="1294"/>
      <c r="O10" s="1295"/>
      <c r="P10" s="1269"/>
      <c r="Q10" s="1270"/>
      <c r="R10" s="1264"/>
      <c r="S10" s="1264"/>
      <c r="T10" s="1266"/>
      <c r="U10" s="428"/>
      <c r="V10" s="428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35"/>
      <c r="AP10" s="435"/>
      <c r="AQ10" s="435"/>
      <c r="AR10" s="435"/>
      <c r="AS10" s="435"/>
      <c r="AT10" s="1387"/>
      <c r="AU10" s="1388"/>
      <c r="AV10" s="427"/>
      <c r="AW10" s="427"/>
      <c r="AX10" s="427"/>
      <c r="AY10" s="427"/>
      <c r="AZ10" s="638" t="s">
        <v>140</v>
      </c>
      <c r="BA10" s="40"/>
      <c r="BB10" s="40"/>
      <c r="BC10" s="40"/>
      <c r="BD10" s="635"/>
      <c r="BE10" s="237"/>
      <c r="BF10" s="237"/>
    </row>
    <row r="11" spans="1:58" s="441" customFormat="1" ht="26.25" customHeight="1" thickBot="1">
      <c r="A11" s="1229"/>
      <c r="B11" s="1367" t="str">
        <f aca="true" t="shared" si="0" ref="B11:B17">IF(AU20="","",AU20)</f>
        <v>Colajanni</v>
      </c>
      <c r="C11" s="1368"/>
      <c r="D11" s="1369"/>
      <c r="E11" s="1366">
        <f>IF(AV20="","",AV20)</f>
        <v>25</v>
      </c>
      <c r="F11" s="1366"/>
      <c r="G11" s="1343">
        <f>IF(AW20="","",AW20)</f>
        <v>40</v>
      </c>
      <c r="H11" s="1361">
        <f>IF(G11="","",TRUNC(E11/G11,3))</f>
        <v>0.625</v>
      </c>
      <c r="I11" s="1364">
        <f>IF(AX20="","",AX20)</f>
        <v>3</v>
      </c>
      <c r="J11" s="1217">
        <f>IF(M11="nicht",2,IF(B11="nicht",0,IF(P11="","",IF(E11&gt;P11,2,IF(E11=P11,1,IF(E11&lt;P11,0))))))</f>
        <v>2</v>
      </c>
      <c r="K11" s="1219" t="s">
        <v>15</v>
      </c>
      <c r="L11" s="1221">
        <f>IF(B11="nicht",2,IF(M11="nicht",0,IF(P11="","",IF(J11=2,0,IF(J11=1,1,IF(J11=0,2))))))</f>
        <v>0</v>
      </c>
      <c r="M11" s="1367" t="str">
        <f aca="true" t="shared" si="1" ref="M11:M18">IF(AZ20="","",AZ20)</f>
        <v>Goltz</v>
      </c>
      <c r="N11" s="1368"/>
      <c r="O11" s="1369"/>
      <c r="P11" s="1342">
        <f>IF(BA20="","",BA20)</f>
        <v>15</v>
      </c>
      <c r="Q11" s="1342"/>
      <c r="R11" s="1207">
        <f>BB20</f>
        <v>40</v>
      </c>
      <c r="S11" s="1363">
        <f>IF(R11="","",TRUNC(P11/R11,3))</f>
        <v>0.375</v>
      </c>
      <c r="T11" s="1364">
        <f>IF(BC20="","",BC20)</f>
        <v>2</v>
      </c>
      <c r="U11" s="428"/>
      <c r="V11" s="428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35"/>
      <c r="AP11" s="435"/>
      <c r="AQ11" s="435"/>
      <c r="AR11" s="435"/>
      <c r="AS11" s="435"/>
      <c r="AT11" s="1387"/>
      <c r="AU11" s="1388"/>
      <c r="AV11" s="426"/>
      <c r="AW11" s="426"/>
      <c r="AX11" s="427"/>
      <c r="AY11" s="427"/>
      <c r="AZ11" s="639" t="s">
        <v>142</v>
      </c>
      <c r="BA11" s="34"/>
      <c r="BB11" s="34"/>
      <c r="BC11" s="34"/>
      <c r="BD11" s="635"/>
      <c r="BE11" s="237"/>
      <c r="BF11" s="237"/>
    </row>
    <row r="12" spans="1:58" s="441" customFormat="1" ht="32.25" customHeight="1" thickBot="1">
      <c r="A12" s="1230"/>
      <c r="B12" s="1367" t="str">
        <f t="shared" si="0"/>
        <v>Felice</v>
      </c>
      <c r="C12" s="1368"/>
      <c r="D12" s="1369"/>
      <c r="E12" s="748"/>
      <c r="F12" s="749"/>
      <c r="G12" s="1208"/>
      <c r="H12" s="1362"/>
      <c r="I12" s="1365"/>
      <c r="J12" s="1218"/>
      <c r="K12" s="1220"/>
      <c r="L12" s="1222"/>
      <c r="M12" s="1367" t="str">
        <f t="shared" si="1"/>
        <v>Christoph</v>
      </c>
      <c r="N12" s="1368"/>
      <c r="O12" s="1369"/>
      <c r="P12" s="382"/>
      <c r="Q12" s="383"/>
      <c r="R12" s="1208"/>
      <c r="S12" s="1362"/>
      <c r="T12" s="1365"/>
      <c r="U12" s="428"/>
      <c r="V12" s="428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35"/>
      <c r="AP12" s="435"/>
      <c r="AQ12" s="435"/>
      <c r="AR12" s="435"/>
      <c r="AS12" s="435"/>
      <c r="AT12" s="1389"/>
      <c r="AU12" s="1390"/>
      <c r="AV12" s="426"/>
      <c r="AW12" s="1391" t="s">
        <v>60</v>
      </c>
      <c r="AX12" s="1392"/>
      <c r="AY12" s="1392"/>
      <c r="AZ12" s="427"/>
      <c r="BA12" s="426"/>
      <c r="BB12" s="426"/>
      <c r="BC12" s="426"/>
      <c r="BD12" s="237"/>
      <c r="BE12" s="237"/>
      <c r="BF12" s="237"/>
    </row>
    <row r="13" spans="1:58" s="443" customFormat="1" ht="30.75" customHeight="1" thickBot="1">
      <c r="A13" s="1229"/>
      <c r="B13" s="1367" t="str">
        <f t="shared" si="0"/>
        <v>Gennrich</v>
      </c>
      <c r="C13" s="1368"/>
      <c r="D13" s="1369"/>
      <c r="E13" s="1366">
        <f>IF(AV22="","",AV22)</f>
        <v>19</v>
      </c>
      <c r="F13" s="1366"/>
      <c r="G13" s="1343">
        <f>IF(AW22="","",AW22)</f>
        <v>33</v>
      </c>
      <c r="H13" s="1361">
        <f>IF(G13="","",TRUNC(E13/G13,3))</f>
        <v>0.575</v>
      </c>
      <c r="I13" s="1364">
        <f>IF(AX22="","",AX22)</f>
        <v>2</v>
      </c>
      <c r="J13" s="1217">
        <f>IF(M13="nicht",2,IF(B13="nicht",0,IF(P13="","",IF(E13&gt;P13,2,IF(E13=P13,1,IF(E13&lt;P13,0))))))</f>
        <v>0</v>
      </c>
      <c r="K13" s="1219" t="s">
        <v>15</v>
      </c>
      <c r="L13" s="1221">
        <f>IF(B13="nicht",2,IF(M13="nicht",0,IF(P13="","",IF(J13=2,0,IF(J13=1,1,IF(J13=0,2))))))</f>
        <v>2</v>
      </c>
      <c r="M13" s="1367" t="str">
        <f t="shared" si="1"/>
        <v>Löwe</v>
      </c>
      <c r="N13" s="1368"/>
      <c r="O13" s="1369"/>
      <c r="P13" s="1342">
        <f>IF(BA22="","",BA22)</f>
        <v>30</v>
      </c>
      <c r="Q13" s="1342"/>
      <c r="R13" s="1207">
        <f>BB22</f>
        <v>33</v>
      </c>
      <c r="S13" s="1361">
        <f>IF(R13="","",TRUNC(P13/R13,3))</f>
        <v>0.909</v>
      </c>
      <c r="T13" s="1364">
        <f>IF(BC22="","",BC22)</f>
        <v>5</v>
      </c>
      <c r="U13" s="429"/>
      <c r="V13" s="1382" t="s">
        <v>59</v>
      </c>
      <c r="W13" s="1382"/>
      <c r="X13" s="1382"/>
      <c r="Y13" s="1382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35"/>
      <c r="AP13" s="435"/>
      <c r="AQ13" s="435"/>
      <c r="AR13" s="435"/>
      <c r="AS13" s="435"/>
      <c r="AT13" s="442"/>
      <c r="AU13" s="442"/>
      <c r="AV13" s="426"/>
      <c r="AW13" s="1392"/>
      <c r="AX13" s="1392"/>
      <c r="AY13" s="1392"/>
      <c r="AZ13" s="426"/>
      <c r="BA13" s="426"/>
      <c r="BB13" s="426"/>
      <c r="BC13" s="426"/>
      <c r="BD13" s="237"/>
      <c r="BE13" s="237"/>
      <c r="BF13" s="237"/>
    </row>
    <row r="14" spans="1:58" s="443" customFormat="1" ht="27.75" customHeight="1" thickBot="1">
      <c r="A14" s="1230"/>
      <c r="B14" s="1367" t="str">
        <f t="shared" si="0"/>
        <v>Hartmut</v>
      </c>
      <c r="C14" s="1368"/>
      <c r="D14" s="1369"/>
      <c r="E14" s="748"/>
      <c r="F14" s="749"/>
      <c r="G14" s="1208"/>
      <c r="H14" s="1362"/>
      <c r="I14" s="1365"/>
      <c r="J14" s="1218"/>
      <c r="K14" s="1220"/>
      <c r="L14" s="1222"/>
      <c r="M14" s="1367" t="str">
        <f t="shared" si="1"/>
        <v>Tom</v>
      </c>
      <c r="N14" s="1368"/>
      <c r="O14" s="1369"/>
      <c r="P14" s="382"/>
      <c r="Q14" s="383"/>
      <c r="R14" s="1208"/>
      <c r="S14" s="1362"/>
      <c r="T14" s="1365"/>
      <c r="U14" s="429"/>
      <c r="V14" s="1382"/>
      <c r="W14" s="1382"/>
      <c r="X14" s="1382"/>
      <c r="Y14" s="1382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237"/>
      <c r="AP14" s="237"/>
      <c r="AQ14" s="237"/>
      <c r="AR14" s="424"/>
      <c r="AS14" s="455"/>
      <c r="AT14" s="456"/>
      <c r="AU14" s="457"/>
      <c r="AV14" s="457"/>
      <c r="AW14" s="458"/>
      <c r="AX14" s="459"/>
      <c r="AY14" s="459"/>
      <c r="AZ14" s="457"/>
      <c r="BA14" s="460"/>
      <c r="BB14" s="460"/>
      <c r="BC14" s="461"/>
      <c r="BD14" s="237"/>
      <c r="BE14" s="237"/>
      <c r="BF14" s="237"/>
    </row>
    <row r="15" spans="1:58" s="443" customFormat="1" ht="27.75" customHeight="1" thickBot="1">
      <c r="A15" s="1229"/>
      <c r="B15" s="1367" t="str">
        <f t="shared" si="0"/>
        <v>Peters</v>
      </c>
      <c r="C15" s="1368"/>
      <c r="D15" s="1369"/>
      <c r="E15" s="1366">
        <f>IF(AV24="","",AV24)</f>
        <v>24</v>
      </c>
      <c r="F15" s="1366"/>
      <c r="G15" s="1343">
        <f>IF(AW24="","",AW24)</f>
        <v>40</v>
      </c>
      <c r="H15" s="1361">
        <f>IF(G15="","",TRUNC(E15/G15,3))</f>
        <v>0.6</v>
      </c>
      <c r="I15" s="1364">
        <f>IF(AX24="","",AX24)</f>
        <v>4</v>
      </c>
      <c r="J15" s="1217">
        <f>IF(M15="nicht",2,IF(B15="nicht",0,IF(P15="","",IF(E15&gt;P15,2,IF(E15=P15,1,IF(E15&lt;P15,0))))))</f>
        <v>2</v>
      </c>
      <c r="K15" s="1219" t="s">
        <v>15</v>
      </c>
      <c r="L15" s="1221">
        <f>IF(B15="nicht",2,IF(M15="nicht",0,IF(P15="","",IF(J15=2,0,IF(J15=1,1,IF(J15=0,2))))))</f>
        <v>0</v>
      </c>
      <c r="M15" s="1367" t="str">
        <f t="shared" si="1"/>
        <v>Dörr</v>
      </c>
      <c r="N15" s="1368"/>
      <c r="O15" s="1369"/>
      <c r="P15" s="1342">
        <f>IF(BA24="","",BA24)</f>
        <v>23</v>
      </c>
      <c r="Q15" s="1342"/>
      <c r="R15" s="1207">
        <f>BB24</f>
        <v>40</v>
      </c>
      <c r="S15" s="1361">
        <f>IF(R15="","",TRUNC(P15/R15,3))</f>
        <v>0.575</v>
      </c>
      <c r="T15" s="1364">
        <f>IF(BC24="","",BC24)</f>
        <v>3</v>
      </c>
      <c r="U15" s="429"/>
      <c r="V15" s="1382"/>
      <c r="W15" s="1382"/>
      <c r="X15" s="1382"/>
      <c r="Y15" s="1382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237"/>
      <c r="AP15" s="237"/>
      <c r="AQ15" s="237"/>
      <c r="AR15" s="424"/>
      <c r="AS15" s="1000">
        <f>VLOOKUP($AT$9,dreibandpokal,8,FALSE)</f>
        <v>40547</v>
      </c>
      <c r="AT15" s="1001"/>
      <c r="AU15" s="462" t="s">
        <v>1</v>
      </c>
      <c r="AV15" s="1370" t="str">
        <f>VLOOKUP(AT9,dreibandpokal,2,FALSE)</f>
        <v>Pokal</v>
      </c>
      <c r="AW15" s="1371"/>
      <c r="AX15" s="1371" t="s">
        <v>29</v>
      </c>
      <c r="AY15" s="1383"/>
      <c r="AZ15" s="463" t="s">
        <v>3</v>
      </c>
      <c r="BA15" s="464"/>
      <c r="BB15" s="464"/>
      <c r="BC15" s="465"/>
      <c r="BD15" s="237"/>
      <c r="BE15" s="237"/>
      <c r="BF15" s="237"/>
    </row>
    <row r="16" spans="1:58" s="443" customFormat="1" ht="36" customHeight="1" thickBot="1">
      <c r="A16" s="1230"/>
      <c r="B16" s="1367" t="str">
        <f t="shared" si="0"/>
        <v>Heinz</v>
      </c>
      <c r="C16" s="1368"/>
      <c r="D16" s="1369"/>
      <c r="E16" s="748"/>
      <c r="F16" s="749"/>
      <c r="G16" s="1208"/>
      <c r="H16" s="1362"/>
      <c r="I16" s="1365"/>
      <c r="J16" s="1218"/>
      <c r="K16" s="1220"/>
      <c r="L16" s="1222"/>
      <c r="M16" s="1367" t="str">
        <f t="shared" si="1"/>
        <v>Lothar</v>
      </c>
      <c r="N16" s="1368"/>
      <c r="O16" s="1369"/>
      <c r="P16" s="382"/>
      <c r="Q16" s="383"/>
      <c r="R16" s="1208"/>
      <c r="S16" s="1362"/>
      <c r="T16" s="1365"/>
      <c r="U16" s="429"/>
      <c r="V16" s="6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237"/>
      <c r="AP16" s="237"/>
      <c r="AQ16" s="237"/>
      <c r="AR16" s="424"/>
      <c r="AS16" s="466"/>
      <c r="AT16" s="1380" t="str">
        <f>VLOOKUP($AT$9,dreibandpokal,3,FALSE)</f>
        <v>BC Hilden 1</v>
      </c>
      <c r="AU16" s="1381"/>
      <c r="AV16" s="1372"/>
      <c r="AW16" s="1373"/>
      <c r="AX16" s="1373"/>
      <c r="AY16" s="1384"/>
      <c r="AZ16" s="1380" t="str">
        <f>VLOOKUP($AT$9,dreibandpokal,6,FALSE)</f>
        <v>BF Lobberich 2</v>
      </c>
      <c r="BA16" s="1381"/>
      <c r="BB16" s="311"/>
      <c r="BC16" s="312"/>
      <c r="BD16" s="237"/>
      <c r="BE16" s="237"/>
      <c r="BF16" s="237"/>
    </row>
    <row r="17" spans="1:58" s="443" customFormat="1" ht="25.5" customHeight="1" thickBot="1">
      <c r="A17" s="1229"/>
      <c r="B17" s="1367" t="str">
        <f t="shared" si="0"/>
        <v>Kersten</v>
      </c>
      <c r="C17" s="1368"/>
      <c r="D17" s="1369"/>
      <c r="E17" s="1366">
        <f>IF(AV26="","",AV26)</f>
        <v>30</v>
      </c>
      <c r="F17" s="1366"/>
      <c r="G17" s="1343">
        <f>IF(AW26="","",AW26)</f>
        <v>25</v>
      </c>
      <c r="H17" s="1361">
        <f>IF(G17="","",TRUNC(E17/G17,3))</f>
        <v>1.2</v>
      </c>
      <c r="I17" s="1364">
        <f>IF(AX26="","",AX26)</f>
        <v>6</v>
      </c>
      <c r="J17" s="1217">
        <f>IF(M17="nicht",2,IF(B17="nicht",0,IF(P17="","",IF(E17&gt;P17,2,IF(E17=P17,1,IF(E17&lt;P17,0))))))</f>
        <v>2</v>
      </c>
      <c r="K17" s="1219" t="s">
        <v>15</v>
      </c>
      <c r="L17" s="1221">
        <f>IF(B17="nicht",2,IF(M17="nicht",0,IF(P17="","",IF(J17=2,0,IF(J17=1,1,IF(J17=0,2))))))</f>
        <v>0</v>
      </c>
      <c r="M17" s="1367" t="str">
        <f t="shared" si="1"/>
        <v>Yildiz</v>
      </c>
      <c r="N17" s="1368"/>
      <c r="O17" s="1369"/>
      <c r="P17" s="1342">
        <f>IF(BA26="","",BA26)</f>
        <v>12</v>
      </c>
      <c r="Q17" s="1342"/>
      <c r="R17" s="1207">
        <f>BB26</f>
        <v>25</v>
      </c>
      <c r="S17" s="1361">
        <f>IF(R17="","",TRUNC(P17/R17,3))</f>
        <v>0.48</v>
      </c>
      <c r="T17" s="1364">
        <f>IF(BC26="","",BC26)</f>
        <v>3</v>
      </c>
      <c r="U17" s="429"/>
      <c r="V17" s="6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35"/>
      <c r="AP17" s="237"/>
      <c r="AQ17" s="237"/>
      <c r="AR17" s="424"/>
      <c r="AS17" s="424"/>
      <c r="AT17" s="444"/>
      <c r="AU17" s="445"/>
      <c r="AV17" s="445"/>
      <c r="AW17" s="445"/>
      <c r="AX17" s="445"/>
      <c r="AY17" s="445"/>
      <c r="AZ17" s="445"/>
      <c r="BA17" s="281"/>
      <c r="BB17" s="281"/>
      <c r="BC17" s="282"/>
      <c r="BD17" s="237"/>
      <c r="BE17" s="237"/>
      <c r="BF17" s="237"/>
    </row>
    <row r="18" spans="1:58" s="443" customFormat="1" ht="26.25" customHeight="1" thickBot="1">
      <c r="A18" s="1230"/>
      <c r="B18" s="1367" t="str">
        <f>IF(AU27="","",AU27)</f>
        <v>Thomas</v>
      </c>
      <c r="C18" s="1368"/>
      <c r="D18" s="1369"/>
      <c r="E18" s="748"/>
      <c r="F18" s="749"/>
      <c r="G18" s="1208"/>
      <c r="H18" s="1362"/>
      <c r="I18" s="1365"/>
      <c r="J18" s="1218"/>
      <c r="K18" s="1220"/>
      <c r="L18" s="1222"/>
      <c r="M18" s="1367" t="str">
        <f t="shared" si="1"/>
        <v>Seyhan</v>
      </c>
      <c r="N18" s="1368"/>
      <c r="O18" s="1369"/>
      <c r="P18" s="382"/>
      <c r="Q18" s="383"/>
      <c r="R18" s="1208"/>
      <c r="S18" s="1362"/>
      <c r="T18" s="1365"/>
      <c r="U18" s="429"/>
      <c r="V18" s="6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237"/>
      <c r="AP18" s="237"/>
      <c r="AQ18" s="237"/>
      <c r="AR18" s="424"/>
      <c r="AS18" s="424"/>
      <c r="AT18" s="1374" t="s">
        <v>47</v>
      </c>
      <c r="AU18" s="1375"/>
      <c r="AV18" s="1375"/>
      <c r="AW18" s="1375"/>
      <c r="AX18" s="1375"/>
      <c r="AY18" s="1375"/>
      <c r="AZ18" s="1375"/>
      <c r="BA18" s="320"/>
      <c r="BB18" s="320"/>
      <c r="BC18" s="321"/>
      <c r="BD18" s="237"/>
      <c r="BE18" s="237"/>
      <c r="BF18" s="237"/>
    </row>
    <row r="19" spans="1:58" s="443" customFormat="1" ht="26.25" customHeight="1" thickBot="1">
      <c r="A19" s="1234"/>
      <c r="B19" s="1367" t="str">
        <f>IF(AU28="","",AU28)</f>
        <v>Ott</v>
      </c>
      <c r="C19" s="1368"/>
      <c r="D19" s="1369"/>
      <c r="E19" s="1366">
        <f>IF(AV28="","",AV28)</f>
        <v>27</v>
      </c>
      <c r="F19" s="1366"/>
      <c r="G19" s="1343">
        <f>IF(AW28="","",AW28)</f>
        <v>40</v>
      </c>
      <c r="H19" s="1361">
        <f>IF(G19="","",TRUNC(E19/G19,3))</f>
        <v>0.675</v>
      </c>
      <c r="I19" s="1364">
        <f>IF(AX28="","",AX28)</f>
        <v>5</v>
      </c>
      <c r="J19" s="1217">
        <f>IF(M19="nicht",2,IF(B19="nicht",0,IF(P19="","",IF(E19&gt;P19,2,IF(E19=P19,1,IF(E19&lt;P19,0))))))</f>
        <v>2</v>
      </c>
      <c r="K19" s="1239" t="s">
        <v>15</v>
      </c>
      <c r="L19" s="1221">
        <f>IF(B19="nicht",2,IF(M19="nicht",0,IF(P19="","",IF(J19=2,0,IF(J19=1,1,IF(J19=0,2))))))</f>
        <v>0</v>
      </c>
      <c r="M19" s="1367" t="str">
        <f>IF(AZ28="","",AZ28)</f>
        <v>Schatten (E)</v>
      </c>
      <c r="N19" s="1368"/>
      <c r="O19" s="1369"/>
      <c r="P19" s="1342">
        <f>IF(BA28="","",BA28)</f>
        <v>11</v>
      </c>
      <c r="Q19" s="1342"/>
      <c r="R19" s="1207">
        <f>BB28</f>
        <v>40</v>
      </c>
      <c r="S19" s="1361">
        <f>IF(R19="","",TRUNC(P19/R19,3))</f>
        <v>0.275</v>
      </c>
      <c r="T19" s="1364">
        <f>IF(BC28="","",BC28)</f>
        <v>2</v>
      </c>
      <c r="U19" s="429"/>
      <c r="V19" s="6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237"/>
      <c r="AP19" s="237"/>
      <c r="AQ19" s="237"/>
      <c r="AR19" s="424"/>
      <c r="AS19" s="424"/>
      <c r="AT19" s="421" t="s">
        <v>0</v>
      </c>
      <c r="AU19" s="212" t="s">
        <v>79</v>
      </c>
      <c r="AV19" s="446" t="s">
        <v>27</v>
      </c>
      <c r="AW19" s="446" t="s">
        <v>28</v>
      </c>
      <c r="AX19" s="446" t="s">
        <v>2</v>
      </c>
      <c r="AY19" s="422" t="s">
        <v>0</v>
      </c>
      <c r="AZ19" s="212" t="s">
        <v>79</v>
      </c>
      <c r="BA19" s="446" t="s">
        <v>27</v>
      </c>
      <c r="BB19" s="446" t="s">
        <v>28</v>
      </c>
      <c r="BC19" s="447" t="s">
        <v>2</v>
      </c>
      <c r="BD19" s="237"/>
      <c r="BE19" s="237"/>
      <c r="BF19" s="237"/>
    </row>
    <row r="20" spans="1:58" s="443" customFormat="1" ht="23.25" customHeight="1" thickBot="1">
      <c r="A20" s="1235"/>
      <c r="B20" s="1367" t="str">
        <f>IF(AU29="","",AU29)</f>
        <v>Ursula</v>
      </c>
      <c r="C20" s="1368"/>
      <c r="D20" s="1369"/>
      <c r="E20" s="750"/>
      <c r="F20" s="751"/>
      <c r="G20" s="1208"/>
      <c r="H20" s="1362"/>
      <c r="I20" s="1365"/>
      <c r="J20" s="1238"/>
      <c r="K20" s="1239"/>
      <c r="L20" s="1237"/>
      <c r="M20" s="1367" t="str">
        <f>IF(AZ29="","",AZ29)</f>
        <v>Helmut</v>
      </c>
      <c r="N20" s="1368"/>
      <c r="O20" s="1369"/>
      <c r="P20" s="384"/>
      <c r="Q20" s="385"/>
      <c r="R20" s="1208"/>
      <c r="S20" s="1362"/>
      <c r="T20" s="1365"/>
      <c r="U20" s="429"/>
      <c r="V20" s="6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237"/>
      <c r="AP20" s="237"/>
      <c r="AQ20" s="448" t="s">
        <v>49</v>
      </c>
      <c r="AR20" s="424"/>
      <c r="AS20" s="424"/>
      <c r="AT20" s="1358">
        <v>1</v>
      </c>
      <c r="AU20" s="423" t="s">
        <v>262</v>
      </c>
      <c r="AV20" s="982">
        <v>25</v>
      </c>
      <c r="AW20" s="982">
        <v>40</v>
      </c>
      <c r="AX20" s="982">
        <v>3</v>
      </c>
      <c r="AY20" s="1358">
        <v>1</v>
      </c>
      <c r="AZ20" s="423" t="s">
        <v>279</v>
      </c>
      <c r="BA20" s="982">
        <v>15</v>
      </c>
      <c r="BB20" s="987">
        <f>IF(AW20="","",AW20)</f>
        <v>40</v>
      </c>
      <c r="BC20" s="982">
        <v>2</v>
      </c>
      <c r="BD20" s="237"/>
      <c r="BE20" s="237"/>
      <c r="BF20" s="237"/>
    </row>
    <row r="21" spans="1:58" s="443" customFormat="1" ht="24" customHeight="1" thickBot="1">
      <c r="A21" s="1312" t="s">
        <v>21</v>
      </c>
      <c r="B21" s="1313"/>
      <c r="C21" s="1313"/>
      <c r="D21" s="1314"/>
      <c r="E21" s="1308">
        <f>IF(E11="","",SUM(E11:E19))</f>
        <v>125</v>
      </c>
      <c r="F21" s="1309"/>
      <c r="G21" s="386">
        <f>IF(G11="","",SUM(G11:G19))</f>
        <v>178</v>
      </c>
      <c r="H21" s="1359">
        <f>IF(E21="","",TRUNC(E21/G21,3))</f>
        <v>0.702</v>
      </c>
      <c r="I21" s="1360"/>
      <c r="J21" s="387">
        <f>IF(J11="","",SUM(J11:J19))</f>
        <v>8</v>
      </c>
      <c r="K21" s="388" t="s">
        <v>15</v>
      </c>
      <c r="L21" s="389">
        <f>IF(L11="","",SUM(L11:L19))</f>
        <v>2</v>
      </c>
      <c r="M21" s="1313" t="s">
        <v>21</v>
      </c>
      <c r="N21" s="1313"/>
      <c r="O21" s="1314"/>
      <c r="P21" s="1308">
        <f>IF(P11="","",SUM(P11:P19))</f>
        <v>91</v>
      </c>
      <c r="Q21" s="1309"/>
      <c r="R21" s="386">
        <f>IF(R11="","",SUM(R11:R19))</f>
        <v>178</v>
      </c>
      <c r="S21" s="1359">
        <f>IF(P21="","",TRUNC(P21/R21,3))</f>
        <v>0.511</v>
      </c>
      <c r="T21" s="1360"/>
      <c r="U21" s="449"/>
      <c r="V21" s="449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237"/>
      <c r="AP21" s="237"/>
      <c r="AQ21" s="448"/>
      <c r="AR21" s="424"/>
      <c r="AS21" s="424"/>
      <c r="AT21" s="1358"/>
      <c r="AU21" s="614" t="s">
        <v>94</v>
      </c>
      <c r="AV21" s="982"/>
      <c r="AW21" s="982"/>
      <c r="AX21" s="982"/>
      <c r="AY21" s="1358"/>
      <c r="AZ21" s="614" t="s">
        <v>280</v>
      </c>
      <c r="BA21" s="982"/>
      <c r="BB21" s="987"/>
      <c r="BC21" s="982"/>
      <c r="BD21" s="237"/>
      <c r="BE21" s="237"/>
      <c r="BF21" s="237"/>
    </row>
    <row r="22" spans="1:58" s="443" customFormat="1" ht="24" customHeight="1">
      <c r="A22" s="390" t="s">
        <v>81</v>
      </c>
      <c r="B22" s="376"/>
      <c r="C22" s="376"/>
      <c r="D22" s="376"/>
      <c r="E22" s="376"/>
      <c r="F22" s="376"/>
      <c r="G22" s="376"/>
      <c r="H22" s="376"/>
      <c r="I22" s="376"/>
      <c r="J22" s="287"/>
      <c r="K22" s="287"/>
      <c r="L22" s="287"/>
      <c r="M22" s="376" t="s">
        <v>23</v>
      </c>
      <c r="N22" s="376"/>
      <c r="O22" s="380"/>
      <c r="P22" s="380"/>
      <c r="Q22" s="380"/>
      <c r="R22" s="380"/>
      <c r="S22" s="380"/>
      <c r="T22" s="391"/>
      <c r="U22" s="449"/>
      <c r="V22" s="449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237"/>
      <c r="AP22" s="237"/>
      <c r="AQ22" s="448" t="s">
        <v>42</v>
      </c>
      <c r="AR22" s="424"/>
      <c r="AS22" s="424"/>
      <c r="AT22" s="1358">
        <v>2</v>
      </c>
      <c r="AU22" s="423" t="s">
        <v>187</v>
      </c>
      <c r="AV22" s="982">
        <v>19</v>
      </c>
      <c r="AW22" s="982">
        <v>33</v>
      </c>
      <c r="AX22" s="982">
        <v>2</v>
      </c>
      <c r="AY22" s="1358">
        <v>2</v>
      </c>
      <c r="AZ22" s="423" t="s">
        <v>272</v>
      </c>
      <c r="BA22" s="982">
        <v>30</v>
      </c>
      <c r="BB22" s="987">
        <f>IF(AW22="","",AW22)</f>
        <v>33</v>
      </c>
      <c r="BC22" s="982">
        <v>5</v>
      </c>
      <c r="BD22" s="237"/>
      <c r="BE22" s="237"/>
      <c r="BF22" s="237"/>
    </row>
    <row r="23" spans="1:58" s="443" customFormat="1" ht="24" customHeight="1">
      <c r="A23" s="392" t="s">
        <v>22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15"/>
      <c r="O23" s="15"/>
      <c r="P23" s="15"/>
      <c r="Q23" s="15"/>
      <c r="R23" s="15"/>
      <c r="S23" s="15"/>
      <c r="T23" s="379"/>
      <c r="U23" s="449"/>
      <c r="V23" s="449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237"/>
      <c r="AP23" s="237"/>
      <c r="AQ23" s="448"/>
      <c r="AR23" s="424"/>
      <c r="AS23" s="424"/>
      <c r="AT23" s="1358"/>
      <c r="AU23" s="614" t="s">
        <v>87</v>
      </c>
      <c r="AV23" s="982"/>
      <c r="AW23" s="982"/>
      <c r="AX23" s="982"/>
      <c r="AY23" s="1358"/>
      <c r="AZ23" s="614" t="s">
        <v>273</v>
      </c>
      <c r="BA23" s="982"/>
      <c r="BB23" s="987"/>
      <c r="BC23" s="982"/>
      <c r="BD23" s="237"/>
      <c r="BE23" s="237"/>
      <c r="BF23" s="237"/>
    </row>
    <row r="24" spans="1:58" s="452" customFormat="1" ht="20.25" customHeight="1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5"/>
      <c r="O24" s="294"/>
      <c r="P24" s="396"/>
      <c r="Q24" s="396"/>
      <c r="R24" s="396"/>
      <c r="S24" s="396"/>
      <c r="T24" s="397"/>
      <c r="U24" s="451"/>
      <c r="V24" s="450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237"/>
      <c r="AP24" s="237"/>
      <c r="AQ24" s="448" t="s">
        <v>44</v>
      </c>
      <c r="AR24" s="424"/>
      <c r="AS24" s="424"/>
      <c r="AT24" s="1358">
        <v>3</v>
      </c>
      <c r="AU24" s="423" t="s">
        <v>185</v>
      </c>
      <c r="AV24" s="982">
        <v>24</v>
      </c>
      <c r="AW24" s="982">
        <v>40</v>
      </c>
      <c r="AX24" s="982">
        <v>4</v>
      </c>
      <c r="AY24" s="1358">
        <v>3</v>
      </c>
      <c r="AZ24" s="423" t="s">
        <v>281</v>
      </c>
      <c r="BA24" s="982">
        <v>23</v>
      </c>
      <c r="BB24" s="987">
        <f>IF(AW24="","",AW24)</f>
        <v>40</v>
      </c>
      <c r="BC24" s="982">
        <v>3</v>
      </c>
      <c r="BD24" s="237"/>
      <c r="BE24" s="237"/>
      <c r="BF24" s="237"/>
    </row>
    <row r="25" spans="1:58" s="452" customFormat="1" ht="21" customHeight="1">
      <c r="A25" s="393"/>
      <c r="B25" s="1353"/>
      <c r="C25" s="1353"/>
      <c r="D25" s="1353"/>
      <c r="E25" s="1353"/>
      <c r="F25" s="1353"/>
      <c r="G25" s="1353"/>
      <c r="H25" s="1353"/>
      <c r="I25" s="1353"/>
      <c r="J25" s="394"/>
      <c r="K25" s="394"/>
      <c r="L25" s="394"/>
      <c r="M25" s="398" t="s">
        <v>24</v>
      </c>
      <c r="N25" s="399"/>
      <c r="O25" s="1354"/>
      <c r="P25" s="1354"/>
      <c r="Q25" s="1354"/>
      <c r="R25" s="1354"/>
      <c r="S25" s="1354"/>
      <c r="T25" s="1355"/>
      <c r="U25" s="450"/>
      <c r="V25" s="451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237"/>
      <c r="AP25" s="237"/>
      <c r="AQ25" s="448"/>
      <c r="AR25" s="424"/>
      <c r="AS25" s="424"/>
      <c r="AT25" s="1358"/>
      <c r="AU25" s="614" t="s">
        <v>186</v>
      </c>
      <c r="AV25" s="982"/>
      <c r="AW25" s="982"/>
      <c r="AX25" s="982"/>
      <c r="AY25" s="1358"/>
      <c r="AZ25" s="614" t="s">
        <v>282</v>
      </c>
      <c r="BA25" s="982"/>
      <c r="BB25" s="987"/>
      <c r="BC25" s="982"/>
      <c r="BD25" s="237"/>
      <c r="BE25" s="237"/>
      <c r="BF25" s="237"/>
    </row>
    <row r="26" spans="1:58" s="452" customFormat="1" ht="19.5" customHeight="1">
      <c r="A26" s="393"/>
      <c r="B26" s="1353"/>
      <c r="C26" s="1353"/>
      <c r="D26" s="1353"/>
      <c r="E26" s="1353"/>
      <c r="F26" s="1353"/>
      <c r="G26" s="1353"/>
      <c r="H26" s="1353"/>
      <c r="I26" s="1353"/>
      <c r="J26" s="394"/>
      <c r="K26" s="394"/>
      <c r="L26" s="394"/>
      <c r="M26" s="396"/>
      <c r="N26" s="395"/>
      <c r="O26" s="396"/>
      <c r="P26" s="396"/>
      <c r="Q26" s="396"/>
      <c r="R26" s="396"/>
      <c r="S26" s="396"/>
      <c r="T26" s="397"/>
      <c r="U26" s="70"/>
      <c r="V26" s="70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237"/>
      <c r="AP26" s="237"/>
      <c r="AQ26" s="448" t="s">
        <v>29</v>
      </c>
      <c r="AR26" s="424"/>
      <c r="AS26" s="424"/>
      <c r="AT26" s="1358">
        <v>4</v>
      </c>
      <c r="AU26" s="423" t="s">
        <v>263</v>
      </c>
      <c r="AV26" s="982">
        <v>30</v>
      </c>
      <c r="AW26" s="982">
        <v>25</v>
      </c>
      <c r="AX26" s="982">
        <v>6</v>
      </c>
      <c r="AY26" s="1358">
        <v>4</v>
      </c>
      <c r="AZ26" s="423" t="s">
        <v>283</v>
      </c>
      <c r="BA26" s="982">
        <v>12</v>
      </c>
      <c r="BB26" s="987">
        <f>IF(AW26="","",AW26)</f>
        <v>25</v>
      </c>
      <c r="BC26" s="982">
        <v>3</v>
      </c>
      <c r="BD26" s="237"/>
      <c r="BE26" s="237"/>
      <c r="BF26" s="237"/>
    </row>
    <row r="27" spans="1:58" s="452" customFormat="1" ht="21" customHeight="1">
      <c r="A27" s="393"/>
      <c r="B27" s="1353"/>
      <c r="C27" s="1353"/>
      <c r="D27" s="1353"/>
      <c r="E27" s="1353"/>
      <c r="F27" s="1353"/>
      <c r="G27" s="1353"/>
      <c r="H27" s="1353"/>
      <c r="I27" s="1353"/>
      <c r="J27" s="394"/>
      <c r="K27" s="394"/>
      <c r="L27" s="394"/>
      <c r="M27" s="396"/>
      <c r="N27" s="395"/>
      <c r="O27" s="294"/>
      <c r="P27" s="396"/>
      <c r="Q27" s="396"/>
      <c r="R27" s="396"/>
      <c r="S27" s="396"/>
      <c r="T27" s="397"/>
      <c r="U27" s="70"/>
      <c r="V27" s="70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237"/>
      <c r="AP27" s="237"/>
      <c r="AQ27" s="237"/>
      <c r="AR27" s="424"/>
      <c r="AS27" s="424"/>
      <c r="AT27" s="1358"/>
      <c r="AU27" s="614" t="s">
        <v>89</v>
      </c>
      <c r="AV27" s="982"/>
      <c r="AW27" s="982"/>
      <c r="AX27" s="982"/>
      <c r="AY27" s="1358"/>
      <c r="AZ27" s="614" t="s">
        <v>284</v>
      </c>
      <c r="BA27" s="982"/>
      <c r="BB27" s="987"/>
      <c r="BC27" s="982"/>
      <c r="BD27" s="237"/>
      <c r="BE27" s="237"/>
      <c r="BF27" s="237"/>
    </row>
    <row r="28" spans="1:58" s="452" customFormat="1" ht="21.75" customHeight="1">
      <c r="A28" s="393"/>
      <c r="B28" s="1353"/>
      <c r="C28" s="1353"/>
      <c r="D28" s="1353"/>
      <c r="E28" s="1353"/>
      <c r="F28" s="1353"/>
      <c r="G28" s="1353"/>
      <c r="H28" s="1353"/>
      <c r="I28" s="1353"/>
      <c r="J28" s="394"/>
      <c r="K28" s="394"/>
      <c r="L28" s="394"/>
      <c r="M28" s="398" t="s">
        <v>25</v>
      </c>
      <c r="N28" s="399"/>
      <c r="O28" s="1354"/>
      <c r="P28" s="1354"/>
      <c r="Q28" s="1354"/>
      <c r="R28" s="1354"/>
      <c r="S28" s="1354"/>
      <c r="T28" s="1355"/>
      <c r="U28" s="450"/>
      <c r="V28" s="451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237"/>
      <c r="AP28" s="237"/>
      <c r="AQ28" s="237"/>
      <c r="AR28" s="237"/>
      <c r="AS28" s="237"/>
      <c r="AT28" s="1358">
        <v>5</v>
      </c>
      <c r="AU28" s="423" t="s">
        <v>277</v>
      </c>
      <c r="AV28" s="982">
        <v>27</v>
      </c>
      <c r="AW28" s="982">
        <v>40</v>
      </c>
      <c r="AX28" s="982">
        <v>5</v>
      </c>
      <c r="AY28" s="1358">
        <v>5</v>
      </c>
      <c r="AZ28" s="829" t="s">
        <v>285</v>
      </c>
      <c r="BA28" s="982">
        <v>11</v>
      </c>
      <c r="BB28" s="987">
        <f>IF(AW28="","",AW28)</f>
        <v>40</v>
      </c>
      <c r="BC28" s="982">
        <v>2</v>
      </c>
      <c r="BD28" s="237"/>
      <c r="BE28" s="237"/>
      <c r="BF28" s="237"/>
    </row>
    <row r="29" spans="1:58" s="452" customFormat="1" ht="19.5" customHeight="1" thickBot="1">
      <c r="A29" s="400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2"/>
      <c r="N29" s="403"/>
      <c r="O29" s="404"/>
      <c r="P29" s="1315" t="s">
        <v>82</v>
      </c>
      <c r="Q29" s="1356"/>
      <c r="R29" s="1356"/>
      <c r="S29" s="1356"/>
      <c r="T29" s="1357"/>
      <c r="U29" s="70"/>
      <c r="V29" s="70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237"/>
      <c r="AP29" s="237"/>
      <c r="AQ29" s="237"/>
      <c r="AR29" s="237"/>
      <c r="AS29" s="237"/>
      <c r="AT29" s="1358"/>
      <c r="AU29" s="614" t="s">
        <v>278</v>
      </c>
      <c r="AV29" s="982"/>
      <c r="AW29" s="982"/>
      <c r="AX29" s="982"/>
      <c r="AY29" s="1358"/>
      <c r="AZ29" s="614" t="s">
        <v>264</v>
      </c>
      <c r="BA29" s="982"/>
      <c r="BB29" s="987"/>
      <c r="BC29" s="982"/>
      <c r="BD29" s="237"/>
      <c r="BE29" s="237"/>
      <c r="BF29" s="237"/>
    </row>
    <row r="30" spans="1:58" s="452" customFormat="1" ht="19.5" customHeight="1" thickBot="1">
      <c r="A30" s="454"/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70"/>
      <c r="V30" s="70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</row>
    <row r="31" spans="1:58" s="452" customFormat="1" ht="12.75" customHeight="1">
      <c r="A31" s="1318" t="str">
        <f>A1</f>
        <v>BIGKKD
Spielbericht</v>
      </c>
      <c r="B31" s="1319"/>
      <c r="C31" s="1319"/>
      <c r="D31" s="1319"/>
      <c r="E31" s="1319"/>
      <c r="F31" s="369"/>
      <c r="G31" s="1200" t="s">
        <v>8</v>
      </c>
      <c r="H31" s="1322" t="str">
        <f>IF(H1="","",H1)</f>
        <v>Pokal</v>
      </c>
      <c r="I31" s="1322"/>
      <c r="J31" s="1322"/>
      <c r="K31" s="1322"/>
      <c r="L31" s="1322"/>
      <c r="M31" s="1322"/>
      <c r="N31" s="1322"/>
      <c r="O31" s="1322"/>
      <c r="P31" s="1322"/>
      <c r="Q31" s="369"/>
      <c r="R31" s="1200" t="s">
        <v>9</v>
      </c>
      <c r="S31" s="1323">
        <f>T1</f>
        <v>295</v>
      </c>
      <c r="T31" s="1324"/>
      <c r="U31" s="451"/>
      <c r="V31" s="451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</row>
    <row r="32" spans="1:58" ht="16.5">
      <c r="A32" s="1320"/>
      <c r="B32" s="1321"/>
      <c r="C32" s="1321"/>
      <c r="D32" s="1321"/>
      <c r="E32" s="1321"/>
      <c r="F32" s="370"/>
      <c r="G32" s="1201"/>
      <c r="H32" s="1272"/>
      <c r="I32" s="1272"/>
      <c r="J32" s="1272"/>
      <c r="K32" s="1272"/>
      <c r="L32" s="1272"/>
      <c r="M32" s="1272"/>
      <c r="N32" s="1272"/>
      <c r="O32" s="1272"/>
      <c r="P32" s="1272"/>
      <c r="Q32" s="371"/>
      <c r="R32" s="1201"/>
      <c r="S32" s="1325"/>
      <c r="T32" s="1326"/>
      <c r="U32" s="453"/>
      <c r="V32" s="453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</row>
    <row r="33" spans="1:58" ht="12.75">
      <c r="A33" s="1320"/>
      <c r="B33" s="1321"/>
      <c r="C33" s="1321"/>
      <c r="D33" s="1321"/>
      <c r="E33" s="1321"/>
      <c r="F33" s="53"/>
      <c r="G33" s="1201" t="s">
        <v>10</v>
      </c>
      <c r="H33" s="1271" t="str">
        <f>IF(H3="","",H3)</f>
        <v>Dreiband</v>
      </c>
      <c r="I33" s="1271"/>
      <c r="J33" s="1271"/>
      <c r="K33" s="1271"/>
      <c r="L33" s="1271"/>
      <c r="M33" s="1271"/>
      <c r="N33" s="1271"/>
      <c r="O33" s="1271"/>
      <c r="P33" s="1271"/>
      <c r="Q33" s="372"/>
      <c r="R33" s="1201" t="s">
        <v>11</v>
      </c>
      <c r="S33" s="1327">
        <f>IF(S3="","",S3)</f>
        <v>40547</v>
      </c>
      <c r="T33" s="1328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</row>
    <row r="34" spans="1:58" ht="16.5">
      <c r="A34" s="1320"/>
      <c r="B34" s="1321"/>
      <c r="C34" s="1321"/>
      <c r="D34" s="1321"/>
      <c r="E34" s="1321"/>
      <c r="F34" s="370"/>
      <c r="G34" s="1201"/>
      <c r="H34" s="1272"/>
      <c r="I34" s="1272"/>
      <c r="J34" s="1272"/>
      <c r="K34" s="1272"/>
      <c r="L34" s="1272"/>
      <c r="M34" s="1272"/>
      <c r="N34" s="1272"/>
      <c r="O34" s="1272"/>
      <c r="P34" s="1272"/>
      <c r="Q34" s="371"/>
      <c r="R34" s="1201"/>
      <c r="S34" s="1329"/>
      <c r="T34" s="1330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</row>
    <row r="35" spans="1:58" ht="13.5" thickBot="1">
      <c r="A35" s="1320"/>
      <c r="B35" s="1321"/>
      <c r="C35" s="1321"/>
      <c r="D35" s="1321"/>
      <c r="E35" s="132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373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237"/>
      <c r="BF35" s="237"/>
    </row>
    <row r="36" spans="1:58" ht="18">
      <c r="A36" s="374" t="s">
        <v>12</v>
      </c>
      <c r="B36" s="375"/>
      <c r="C36" s="376"/>
      <c r="D36" s="377"/>
      <c r="E36" s="377"/>
      <c r="F36" s="377"/>
      <c r="G36" s="377"/>
      <c r="H36" s="377"/>
      <c r="I36" s="1279" t="s">
        <v>78</v>
      </c>
      <c r="J36" s="1280"/>
      <c r="K36" s="1280"/>
      <c r="L36" s="1281"/>
      <c r="M36" s="1200" t="s">
        <v>14</v>
      </c>
      <c r="N36" s="1200"/>
      <c r="O36" s="1200"/>
      <c r="P36" s="1200"/>
      <c r="Q36" s="1200"/>
      <c r="R36" s="1200"/>
      <c r="S36" s="1200"/>
      <c r="T36" s="1262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237"/>
      <c r="BF36" s="237"/>
    </row>
    <row r="37" spans="1:58" ht="12.75">
      <c r="A37" s="1331" t="str">
        <f>IF(A7="","",A7)</f>
        <v>BC Hilden 1</v>
      </c>
      <c r="B37" s="1332"/>
      <c r="C37" s="1332"/>
      <c r="D37" s="1332"/>
      <c r="E37" s="1332"/>
      <c r="F37" s="1332"/>
      <c r="G37" s="1332"/>
      <c r="H37" s="1332"/>
      <c r="I37" s="1282">
        <f>I7</f>
        <v>2</v>
      </c>
      <c r="J37" s="1286" t="s">
        <v>15</v>
      </c>
      <c r="K37" s="1288">
        <f>K7</f>
        <v>0</v>
      </c>
      <c r="L37" s="1289"/>
      <c r="M37" s="1288" t="str">
        <f>IF(M7="","",M7)</f>
        <v>BF Lobberich 2</v>
      </c>
      <c r="N37" s="1288"/>
      <c r="O37" s="1288"/>
      <c r="P37" s="1288"/>
      <c r="Q37" s="1288"/>
      <c r="R37" s="1288"/>
      <c r="S37" s="1288"/>
      <c r="T37" s="1335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237"/>
      <c r="BF37" s="237"/>
    </row>
    <row r="38" spans="1:58" ht="13.5" thickBot="1">
      <c r="A38" s="1333"/>
      <c r="B38" s="1334"/>
      <c r="C38" s="1334"/>
      <c r="D38" s="1334"/>
      <c r="E38" s="1334"/>
      <c r="F38" s="1334"/>
      <c r="G38" s="1334"/>
      <c r="H38" s="1334"/>
      <c r="I38" s="1283"/>
      <c r="J38" s="1287"/>
      <c r="K38" s="1290"/>
      <c r="L38" s="1291"/>
      <c r="M38" s="1290"/>
      <c r="N38" s="1290"/>
      <c r="O38" s="1290"/>
      <c r="P38" s="1290"/>
      <c r="Q38" s="1290"/>
      <c r="R38" s="1290"/>
      <c r="S38" s="1290"/>
      <c r="T38" s="1336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237"/>
      <c r="BF38" s="237"/>
    </row>
    <row r="39" spans="1:58" ht="12.75">
      <c r="A39" s="378"/>
      <c r="B39" s="1304" t="s">
        <v>79</v>
      </c>
      <c r="C39" s="1304"/>
      <c r="D39" s="1305"/>
      <c r="E39" s="1299" t="s">
        <v>6</v>
      </c>
      <c r="F39" s="1306"/>
      <c r="G39" s="1307" t="s">
        <v>80</v>
      </c>
      <c r="H39" s="1307" t="s">
        <v>19</v>
      </c>
      <c r="I39" s="1297" t="s">
        <v>37</v>
      </c>
      <c r="J39" s="1337" t="s">
        <v>20</v>
      </c>
      <c r="K39" s="1267"/>
      <c r="L39" s="1338"/>
      <c r="M39" s="1304" t="s">
        <v>79</v>
      </c>
      <c r="N39" s="1304"/>
      <c r="O39" s="1305"/>
      <c r="P39" s="1267" t="s">
        <v>6</v>
      </c>
      <c r="Q39" s="1268"/>
      <c r="R39" s="1263" t="s">
        <v>80</v>
      </c>
      <c r="S39" s="1263" t="s">
        <v>19</v>
      </c>
      <c r="T39" s="1265" t="s">
        <v>37</v>
      </c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237"/>
      <c r="BF39" s="237"/>
    </row>
    <row r="40" spans="1:58" ht="13.5" thickBot="1">
      <c r="A40" s="381"/>
      <c r="B40" s="1294" t="s">
        <v>7</v>
      </c>
      <c r="C40" s="1294"/>
      <c r="D40" s="1295"/>
      <c r="E40" s="1299"/>
      <c r="F40" s="1306"/>
      <c r="G40" s="1307"/>
      <c r="H40" s="1307"/>
      <c r="I40" s="1297"/>
      <c r="J40" s="1298"/>
      <c r="K40" s="1299"/>
      <c r="L40" s="1300"/>
      <c r="M40" s="1294" t="s">
        <v>7</v>
      </c>
      <c r="N40" s="1294"/>
      <c r="O40" s="1295"/>
      <c r="P40" s="1269"/>
      <c r="Q40" s="1270"/>
      <c r="R40" s="1264"/>
      <c r="S40" s="1264"/>
      <c r="T40" s="1266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237"/>
      <c r="BF40" s="237"/>
    </row>
    <row r="41" spans="1:58" ht="24" thickBot="1">
      <c r="A41" s="1229"/>
      <c r="B41" s="1339" t="str">
        <f aca="true" t="shared" si="2" ref="B41:B50">IF(B11="","",B11)</f>
        <v>Colajanni</v>
      </c>
      <c r="C41" s="1340"/>
      <c r="D41" s="1341"/>
      <c r="E41" s="1342">
        <f>IF(E11="","",E11)</f>
        <v>25</v>
      </c>
      <c r="F41" s="1342"/>
      <c r="G41" s="1343">
        <f>IF(G11="","",G11)</f>
        <v>40</v>
      </c>
      <c r="H41" s="1361">
        <f>IF(G41="","",TRUNC(E41/G41,3))</f>
        <v>0.625</v>
      </c>
      <c r="I41" s="1343">
        <f>IF(I11="","",I11)</f>
        <v>3</v>
      </c>
      <c r="J41" s="1217">
        <f>IF(J11="","",IF(J11&gt;=0,J11))</f>
        <v>2</v>
      </c>
      <c r="K41" s="1219" t="s">
        <v>15</v>
      </c>
      <c r="L41" s="1221">
        <f>IF(L11="","",IF(L11&gt;=0,L11))</f>
        <v>0</v>
      </c>
      <c r="M41" s="1340" t="str">
        <f aca="true" t="shared" si="3" ref="M41:M50">IF(M11="","",M11)</f>
        <v>Goltz</v>
      </c>
      <c r="N41" s="1340"/>
      <c r="O41" s="1341"/>
      <c r="P41" s="1342">
        <f>IF(P11="","",P11)</f>
        <v>15</v>
      </c>
      <c r="Q41" s="1342"/>
      <c r="R41" s="1207">
        <f>IF(G41="","",SUM(G41))</f>
        <v>40</v>
      </c>
      <c r="S41" s="1363">
        <f>IF(R41="","",TRUNC(P41/R41,3))</f>
        <v>0.375</v>
      </c>
      <c r="T41" s="1344">
        <f>IF(T11="","",T11)</f>
        <v>2</v>
      </c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237"/>
      <c r="BF41" s="237"/>
    </row>
    <row r="42" spans="1:20" ht="24" thickBot="1">
      <c r="A42" s="1230"/>
      <c r="B42" s="1346" t="str">
        <f t="shared" si="2"/>
        <v>Felice</v>
      </c>
      <c r="C42" s="1347"/>
      <c r="D42" s="1348"/>
      <c r="E42" s="382"/>
      <c r="F42" s="383"/>
      <c r="G42" s="1208"/>
      <c r="H42" s="1362"/>
      <c r="I42" s="1208"/>
      <c r="J42" s="1218"/>
      <c r="K42" s="1220"/>
      <c r="L42" s="1222"/>
      <c r="M42" s="1347" t="str">
        <f t="shared" si="3"/>
        <v>Christoph</v>
      </c>
      <c r="N42" s="1347"/>
      <c r="O42" s="1348"/>
      <c r="P42" s="382"/>
      <c r="Q42" s="383"/>
      <c r="R42" s="1208"/>
      <c r="S42" s="1362"/>
      <c r="T42" s="1345"/>
    </row>
    <row r="43" spans="1:20" ht="24" thickBot="1">
      <c r="A43" s="1229"/>
      <c r="B43" s="1339" t="str">
        <f t="shared" si="2"/>
        <v>Gennrich</v>
      </c>
      <c r="C43" s="1340"/>
      <c r="D43" s="1341"/>
      <c r="E43" s="1342">
        <f>IF(E13="","",E13)</f>
        <v>19</v>
      </c>
      <c r="F43" s="1342"/>
      <c r="G43" s="1343">
        <f>IF(G13="","",G13)</f>
        <v>33</v>
      </c>
      <c r="H43" s="1361">
        <f>IF(G43="","",TRUNC(E43/G43,3))</f>
        <v>0.575</v>
      </c>
      <c r="I43" s="1343">
        <f>IF(I13="","",I13)</f>
        <v>2</v>
      </c>
      <c r="J43" s="1217">
        <f>IF(J13="","",IF(J13&gt;=0,J13))</f>
        <v>0</v>
      </c>
      <c r="K43" s="1219" t="s">
        <v>15</v>
      </c>
      <c r="L43" s="1221">
        <f>IF(L13="","",IF(L13&gt;=0,L13))</f>
        <v>2</v>
      </c>
      <c r="M43" s="1340" t="str">
        <f t="shared" si="3"/>
        <v>Löwe</v>
      </c>
      <c r="N43" s="1340"/>
      <c r="O43" s="1341"/>
      <c r="P43" s="1342">
        <f>IF(P13="","",P13)</f>
        <v>30</v>
      </c>
      <c r="Q43" s="1342"/>
      <c r="R43" s="1207">
        <f>IF(G43="","",SUM(G43))</f>
        <v>33</v>
      </c>
      <c r="S43" s="1361">
        <f>IF(R43="","",TRUNC(P43/R43,3))</f>
        <v>0.909</v>
      </c>
      <c r="T43" s="1344">
        <f>IF(T13="","",T13)</f>
        <v>5</v>
      </c>
    </row>
    <row r="44" spans="1:20" ht="24" thickBot="1">
      <c r="A44" s="1230"/>
      <c r="B44" s="1346" t="str">
        <f t="shared" si="2"/>
        <v>Hartmut</v>
      </c>
      <c r="C44" s="1347"/>
      <c r="D44" s="1348"/>
      <c r="E44" s="382"/>
      <c r="F44" s="383"/>
      <c r="G44" s="1208"/>
      <c r="H44" s="1362"/>
      <c r="I44" s="1208"/>
      <c r="J44" s="1218"/>
      <c r="K44" s="1220"/>
      <c r="L44" s="1222"/>
      <c r="M44" s="1347" t="str">
        <f t="shared" si="3"/>
        <v>Tom</v>
      </c>
      <c r="N44" s="1347"/>
      <c r="O44" s="1348"/>
      <c r="P44" s="382"/>
      <c r="Q44" s="383"/>
      <c r="R44" s="1208"/>
      <c r="S44" s="1362"/>
      <c r="T44" s="1345"/>
    </row>
    <row r="45" spans="1:20" ht="24" thickBot="1">
      <c r="A45" s="1229"/>
      <c r="B45" s="1339" t="str">
        <f t="shared" si="2"/>
        <v>Peters</v>
      </c>
      <c r="C45" s="1340"/>
      <c r="D45" s="1341"/>
      <c r="E45" s="1342">
        <f>IF(E15="","",E15)</f>
        <v>24</v>
      </c>
      <c r="F45" s="1342"/>
      <c r="G45" s="1343">
        <f>IF(G15="","",G15)</f>
        <v>40</v>
      </c>
      <c r="H45" s="1361">
        <f>IF(G45="","",TRUNC(E45/G45,3))</f>
        <v>0.6</v>
      </c>
      <c r="I45" s="1343">
        <f>IF(I15="","",I15)</f>
        <v>4</v>
      </c>
      <c r="J45" s="1217">
        <f>IF(J15="","",IF(J15&gt;=0,J15))</f>
        <v>2</v>
      </c>
      <c r="K45" s="1219" t="s">
        <v>15</v>
      </c>
      <c r="L45" s="1221">
        <f>IF(L15="","",IF(L15&gt;=0,L15))</f>
        <v>0</v>
      </c>
      <c r="M45" s="1340" t="str">
        <f t="shared" si="3"/>
        <v>Dörr</v>
      </c>
      <c r="N45" s="1340"/>
      <c r="O45" s="1341"/>
      <c r="P45" s="1342">
        <f>IF(P15="","",P15)</f>
        <v>23</v>
      </c>
      <c r="Q45" s="1342"/>
      <c r="R45" s="1207">
        <f>IF(G45="","",SUM(G45))</f>
        <v>40</v>
      </c>
      <c r="S45" s="1361">
        <f>IF(R45="","",TRUNC(P45/R45,3))</f>
        <v>0.575</v>
      </c>
      <c r="T45" s="1344">
        <f>IF(T15="","",T15)</f>
        <v>3</v>
      </c>
    </row>
    <row r="46" spans="1:20" ht="24" thickBot="1">
      <c r="A46" s="1230"/>
      <c r="B46" s="1346" t="str">
        <f t="shared" si="2"/>
        <v>Heinz</v>
      </c>
      <c r="C46" s="1347"/>
      <c r="D46" s="1348"/>
      <c r="E46" s="382"/>
      <c r="F46" s="383"/>
      <c r="G46" s="1208"/>
      <c r="H46" s="1362"/>
      <c r="I46" s="1208"/>
      <c r="J46" s="1218"/>
      <c r="K46" s="1220"/>
      <c r="L46" s="1222"/>
      <c r="M46" s="1347" t="str">
        <f t="shared" si="3"/>
        <v>Lothar</v>
      </c>
      <c r="N46" s="1347"/>
      <c r="O46" s="1348"/>
      <c r="P46" s="382"/>
      <c r="Q46" s="383"/>
      <c r="R46" s="1208"/>
      <c r="S46" s="1362"/>
      <c r="T46" s="1345"/>
    </row>
    <row r="47" spans="1:20" ht="24" thickBot="1">
      <c r="A47" s="1229"/>
      <c r="B47" s="1339" t="str">
        <f t="shared" si="2"/>
        <v>Kersten</v>
      </c>
      <c r="C47" s="1340"/>
      <c r="D47" s="1341"/>
      <c r="E47" s="1342">
        <f>IF(E17="","",E17)</f>
        <v>30</v>
      </c>
      <c r="F47" s="1342"/>
      <c r="G47" s="1343">
        <f>IF(G17="","",G17)</f>
        <v>25</v>
      </c>
      <c r="H47" s="1361">
        <f>IF(G47="","",TRUNC(E47/G47,3))</f>
        <v>1.2</v>
      </c>
      <c r="I47" s="1343">
        <f>IF(I17="","",I17)</f>
        <v>6</v>
      </c>
      <c r="J47" s="1217">
        <f>IF(J17="","",IF(J17&gt;=0,J17))</f>
        <v>2</v>
      </c>
      <c r="K47" s="1219" t="s">
        <v>15</v>
      </c>
      <c r="L47" s="1221">
        <f>IF(L17="","",IF(L17&gt;=0,L17))</f>
        <v>0</v>
      </c>
      <c r="M47" s="1340" t="str">
        <f t="shared" si="3"/>
        <v>Yildiz</v>
      </c>
      <c r="N47" s="1340"/>
      <c r="O47" s="1341"/>
      <c r="P47" s="1342">
        <f>IF(P17="","",P17)</f>
        <v>12</v>
      </c>
      <c r="Q47" s="1342"/>
      <c r="R47" s="1207">
        <f>IF(G47="","",SUM(G47))</f>
        <v>25</v>
      </c>
      <c r="S47" s="1361">
        <f>IF(R47="","",TRUNC(P47/R47,3))</f>
        <v>0.48</v>
      </c>
      <c r="T47" s="1344">
        <f>IF(T17="","",T17)</f>
        <v>3</v>
      </c>
    </row>
    <row r="48" spans="1:20" ht="24" thickBot="1">
      <c r="A48" s="1230"/>
      <c r="B48" s="1346" t="str">
        <f t="shared" si="2"/>
        <v>Thomas</v>
      </c>
      <c r="C48" s="1347"/>
      <c r="D48" s="1348"/>
      <c r="E48" s="382"/>
      <c r="F48" s="383"/>
      <c r="G48" s="1208"/>
      <c r="H48" s="1362"/>
      <c r="I48" s="1208"/>
      <c r="J48" s="1218"/>
      <c r="K48" s="1220"/>
      <c r="L48" s="1222"/>
      <c r="M48" s="1347" t="str">
        <f t="shared" si="3"/>
        <v>Seyhan</v>
      </c>
      <c r="N48" s="1347"/>
      <c r="O48" s="1348"/>
      <c r="P48" s="382"/>
      <c r="Q48" s="383"/>
      <c r="R48" s="1208"/>
      <c r="S48" s="1362"/>
      <c r="T48" s="1345"/>
    </row>
    <row r="49" spans="1:20" ht="24" thickBot="1">
      <c r="A49" s="1234"/>
      <c r="B49" s="1339" t="str">
        <f t="shared" si="2"/>
        <v>Ott</v>
      </c>
      <c r="C49" s="1340"/>
      <c r="D49" s="1341"/>
      <c r="E49" s="1342">
        <f>IF(E19="","",E19)</f>
        <v>27</v>
      </c>
      <c r="F49" s="1342"/>
      <c r="G49" s="1343">
        <f>IF(G19="","",G19)</f>
        <v>40</v>
      </c>
      <c r="H49" s="1361">
        <f>IF(G49="","",TRUNC(E49/G49,3))</f>
        <v>0.675</v>
      </c>
      <c r="I49" s="1343">
        <f>IF(I19="","",I19)</f>
        <v>5</v>
      </c>
      <c r="J49" s="1217">
        <f>IF(J19="","",IF(J19&gt;=0,J19))</f>
        <v>2</v>
      </c>
      <c r="K49" s="1239" t="s">
        <v>15</v>
      </c>
      <c r="L49" s="1221">
        <f>IF(L19="","",IF(L19&gt;=0,L19))</f>
        <v>0</v>
      </c>
      <c r="M49" s="1340" t="str">
        <f t="shared" si="3"/>
        <v>Schatten (E)</v>
      </c>
      <c r="N49" s="1340"/>
      <c r="O49" s="1341"/>
      <c r="P49" s="1342">
        <f>IF(P19="","",P19)</f>
        <v>11</v>
      </c>
      <c r="Q49" s="1342"/>
      <c r="R49" s="1207">
        <f>IF(G49="","",SUM(G49))</f>
        <v>40</v>
      </c>
      <c r="S49" s="1361">
        <f>IF(R49="","",TRUNC(P49/R49,3))</f>
        <v>0.275</v>
      </c>
      <c r="T49" s="1344">
        <f>IF(T19="","",T19)</f>
        <v>2</v>
      </c>
    </row>
    <row r="50" spans="1:20" ht="24" thickBot="1">
      <c r="A50" s="1235"/>
      <c r="B50" s="1349" t="str">
        <f t="shared" si="2"/>
        <v>Ursula</v>
      </c>
      <c r="C50" s="1350"/>
      <c r="D50" s="1351"/>
      <c r="E50" s="384"/>
      <c r="F50" s="385"/>
      <c r="G50" s="1208"/>
      <c r="H50" s="1362"/>
      <c r="I50" s="1208"/>
      <c r="J50" s="1218"/>
      <c r="K50" s="1220"/>
      <c r="L50" s="1222"/>
      <c r="M50" s="1350" t="str">
        <f t="shared" si="3"/>
        <v>Helmut</v>
      </c>
      <c r="N50" s="1350"/>
      <c r="O50" s="1351"/>
      <c r="P50" s="384"/>
      <c r="Q50" s="385"/>
      <c r="R50" s="1208"/>
      <c r="S50" s="1362"/>
      <c r="T50" s="1345"/>
    </row>
    <row r="51" spans="1:20" ht="24" thickBot="1">
      <c r="A51" s="1312" t="s">
        <v>21</v>
      </c>
      <c r="B51" s="1313"/>
      <c r="C51" s="1313"/>
      <c r="D51" s="1314"/>
      <c r="E51" s="1308">
        <f>IF(E21="","",E21)</f>
        <v>125</v>
      </c>
      <c r="F51" s="1309"/>
      <c r="G51" s="386">
        <f>IF(G21="","",G21)</f>
        <v>178</v>
      </c>
      <c r="H51" s="1359">
        <f>IF(E51="","",TRUNC(E51/G51,3))</f>
        <v>0.702</v>
      </c>
      <c r="I51" s="1360"/>
      <c r="J51" s="387">
        <f>IF(J41="","",SUM(J41:J49))</f>
        <v>8</v>
      </c>
      <c r="K51" s="388" t="s">
        <v>15</v>
      </c>
      <c r="L51" s="389">
        <f>IF(L41="","",SUM(L41:L49))</f>
        <v>2</v>
      </c>
      <c r="M51" s="1313" t="s">
        <v>21</v>
      </c>
      <c r="N51" s="1313"/>
      <c r="O51" s="1314"/>
      <c r="P51" s="1308">
        <f>IF(P21="","",P21)</f>
        <v>91</v>
      </c>
      <c r="Q51" s="1309"/>
      <c r="R51" s="386">
        <f>IF(R21="","",R21)</f>
        <v>178</v>
      </c>
      <c r="S51" s="1359">
        <f>IF(P51="","",TRUNC(P51/R51,3))</f>
        <v>0.511</v>
      </c>
      <c r="T51" s="1360"/>
    </row>
    <row r="52" spans="1:20" ht="12.75">
      <c r="A52" s="390" t="s">
        <v>81</v>
      </c>
      <c r="B52" s="376"/>
      <c r="C52" s="376"/>
      <c r="D52" s="376"/>
      <c r="E52" s="376"/>
      <c r="F52" s="376"/>
      <c r="G52" s="376"/>
      <c r="H52" s="376"/>
      <c r="I52" s="376"/>
      <c r="J52" s="287"/>
      <c r="K52" s="287"/>
      <c r="L52" s="287"/>
      <c r="M52" s="287" t="s">
        <v>23</v>
      </c>
      <c r="N52" s="287"/>
      <c r="O52" s="15"/>
      <c r="P52" s="380"/>
      <c r="Q52" s="380"/>
      <c r="R52" s="380"/>
      <c r="S52" s="380"/>
      <c r="T52" s="391"/>
    </row>
    <row r="53" spans="1:20" ht="12.75">
      <c r="A53" s="392" t="s">
        <v>22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15"/>
      <c r="O53" s="15"/>
      <c r="P53" s="15"/>
      <c r="Q53" s="15"/>
      <c r="R53" s="15"/>
      <c r="S53" s="15"/>
      <c r="T53" s="379"/>
    </row>
    <row r="54" spans="1:20" ht="12.75">
      <c r="A54" s="393"/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5"/>
      <c r="O54" s="294"/>
      <c r="P54" s="396"/>
      <c r="Q54" s="396"/>
      <c r="R54" s="396"/>
      <c r="S54" s="396"/>
      <c r="T54" s="397"/>
    </row>
    <row r="55" spans="1:20" ht="12.75">
      <c r="A55" s="393"/>
      <c r="B55" s="1353">
        <f>IF(B25="","",(B25))</f>
      </c>
      <c r="C55" s="1353"/>
      <c r="D55" s="1353"/>
      <c r="E55" s="1353"/>
      <c r="F55" s="1353"/>
      <c r="G55" s="1353"/>
      <c r="H55" s="1353"/>
      <c r="I55" s="1353"/>
      <c r="J55" s="394"/>
      <c r="K55" s="394"/>
      <c r="L55" s="394"/>
      <c r="M55" s="398" t="s">
        <v>24</v>
      </c>
      <c r="N55" s="399"/>
      <c r="O55" s="1354">
        <f>IF(O25="","",(O25))</f>
      </c>
      <c r="P55" s="1354"/>
      <c r="Q55" s="1354"/>
      <c r="R55" s="1354"/>
      <c r="S55" s="1354"/>
      <c r="T55" s="1355"/>
    </row>
    <row r="56" spans="1:20" ht="12.75">
      <c r="A56" s="393"/>
      <c r="B56" s="1353">
        <f>IF(B26="","",(B26))</f>
      </c>
      <c r="C56" s="1353"/>
      <c r="D56" s="1353"/>
      <c r="E56" s="1353"/>
      <c r="F56" s="1353"/>
      <c r="G56" s="1353"/>
      <c r="H56" s="1353"/>
      <c r="I56" s="1353"/>
      <c r="J56" s="394"/>
      <c r="K56" s="394"/>
      <c r="L56" s="394"/>
      <c r="M56" s="396"/>
      <c r="N56" s="395"/>
      <c r="O56" s="396"/>
      <c r="P56" s="396"/>
      <c r="Q56" s="396"/>
      <c r="R56" s="396"/>
      <c r="S56" s="396"/>
      <c r="T56" s="397"/>
    </row>
    <row r="57" spans="1:20" ht="12.75">
      <c r="A57" s="393"/>
      <c r="B57" s="1353">
        <f>IF(B27="","",(B27))</f>
      </c>
      <c r="C57" s="1353"/>
      <c r="D57" s="1353"/>
      <c r="E57" s="1353"/>
      <c r="F57" s="1353"/>
      <c r="G57" s="1353"/>
      <c r="H57" s="1353"/>
      <c r="I57" s="1353"/>
      <c r="J57" s="394"/>
      <c r="K57" s="394"/>
      <c r="L57" s="394"/>
      <c r="M57" s="396"/>
      <c r="N57" s="395"/>
      <c r="O57" s="294"/>
      <c r="P57" s="396"/>
      <c r="Q57" s="396"/>
      <c r="R57" s="396"/>
      <c r="S57" s="396"/>
      <c r="T57" s="397"/>
    </row>
    <row r="58" spans="1:20" ht="12.75">
      <c r="A58" s="393"/>
      <c r="B58" s="1353">
        <f>IF(B28="","",(B28))</f>
      </c>
      <c r="C58" s="1353"/>
      <c r="D58" s="1353"/>
      <c r="E58" s="1353"/>
      <c r="F58" s="1353"/>
      <c r="G58" s="1353"/>
      <c r="H58" s="1353"/>
      <c r="I58" s="1353"/>
      <c r="J58" s="394"/>
      <c r="K58" s="394"/>
      <c r="L58" s="394"/>
      <c r="M58" s="398" t="s">
        <v>25</v>
      </c>
      <c r="N58" s="399"/>
      <c r="O58" s="1354"/>
      <c r="P58" s="1354"/>
      <c r="Q58" s="1354"/>
      <c r="R58" s="1354"/>
      <c r="S58" s="1354"/>
      <c r="T58" s="1355"/>
    </row>
    <row r="59" spans="1:20" ht="15" thickBot="1">
      <c r="A59" s="400"/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2"/>
      <c r="N59" s="403"/>
      <c r="O59" s="404"/>
      <c r="P59" s="1315" t="s">
        <v>83</v>
      </c>
      <c r="Q59" s="1356"/>
      <c r="R59" s="1356"/>
      <c r="S59" s="1356"/>
      <c r="T59" s="1357"/>
    </row>
  </sheetData>
  <sheetProtection password="E128" sheet="1" objects="1" scenarios="1"/>
  <mergeCells count="293">
    <mergeCell ref="AY24:AY25"/>
    <mergeCell ref="AY26:AY27"/>
    <mergeCell ref="AT9:AU12"/>
    <mergeCell ref="AW12:AY13"/>
    <mergeCell ref="AV26:AV27"/>
    <mergeCell ref="AW26:AW27"/>
    <mergeCell ref="AX26:AX27"/>
    <mergeCell ref="AV24:AV25"/>
    <mergeCell ref="AW24:AW25"/>
    <mergeCell ref="AX24:AX25"/>
    <mergeCell ref="S11:S12"/>
    <mergeCell ref="T11:T12"/>
    <mergeCell ref="S15:S16"/>
    <mergeCell ref="T15:T16"/>
    <mergeCell ref="I19:I20"/>
    <mergeCell ref="M18:O18"/>
    <mergeCell ref="M19:O19"/>
    <mergeCell ref="J19:J20"/>
    <mergeCell ref="K19:K20"/>
    <mergeCell ref="L19:L20"/>
    <mergeCell ref="M20:O20"/>
    <mergeCell ref="L17:L18"/>
    <mergeCell ref="V13:Y15"/>
    <mergeCell ref="AX15:AY16"/>
    <mergeCell ref="A19:A20"/>
    <mergeCell ref="E19:F19"/>
    <mergeCell ref="G19:G20"/>
    <mergeCell ref="H19:H20"/>
    <mergeCell ref="B20:D20"/>
    <mergeCell ref="P17:Q17"/>
    <mergeCell ref="R17:R18"/>
    <mergeCell ref="B15:D15"/>
    <mergeCell ref="BC28:BC29"/>
    <mergeCell ref="M17:O17"/>
    <mergeCell ref="L15:L16"/>
    <mergeCell ref="P15:Q15"/>
    <mergeCell ref="R15:R16"/>
    <mergeCell ref="M16:O16"/>
    <mergeCell ref="M15:O15"/>
    <mergeCell ref="AZ16:BA16"/>
    <mergeCell ref="AS15:AT15"/>
    <mergeCell ref="AT16:AU16"/>
    <mergeCell ref="BA28:BA29"/>
    <mergeCell ref="BB28:BB29"/>
    <mergeCell ref="AY28:AY29"/>
    <mergeCell ref="P19:Q19"/>
    <mergeCell ref="R19:R20"/>
    <mergeCell ref="S19:S20"/>
    <mergeCell ref="T19:T20"/>
    <mergeCell ref="AX28:AX29"/>
    <mergeCell ref="BA22:BA23"/>
    <mergeCell ref="BB22:BB23"/>
    <mergeCell ref="B13:D13"/>
    <mergeCell ref="B14:D14"/>
    <mergeCell ref="B19:D19"/>
    <mergeCell ref="B17:D17"/>
    <mergeCell ref="B18:D18"/>
    <mergeCell ref="B16:D16"/>
    <mergeCell ref="S17:S18"/>
    <mergeCell ref="I7:I8"/>
    <mergeCell ref="J7:J8"/>
    <mergeCell ref="A1:E5"/>
    <mergeCell ref="A7:H8"/>
    <mergeCell ref="G1:G2"/>
    <mergeCell ref="H1:P2"/>
    <mergeCell ref="G3:G4"/>
    <mergeCell ref="H3:P4"/>
    <mergeCell ref="K7:L8"/>
    <mergeCell ref="M7:T8"/>
    <mergeCell ref="R1:R2"/>
    <mergeCell ref="R3:R4"/>
    <mergeCell ref="I6:L6"/>
    <mergeCell ref="M6:T6"/>
    <mergeCell ref="S3:T4"/>
    <mergeCell ref="T1:T2"/>
    <mergeCell ref="AV15:AW16"/>
    <mergeCell ref="AV20:AV21"/>
    <mergeCell ref="AW20:AW21"/>
    <mergeCell ref="AX20:AX21"/>
    <mergeCell ref="AT18:AZ18"/>
    <mergeCell ref="AY20:AY21"/>
    <mergeCell ref="AT20:AT21"/>
    <mergeCell ref="AW22:AW23"/>
    <mergeCell ref="AX22:AX23"/>
    <mergeCell ref="AY22:AY23"/>
    <mergeCell ref="BC20:BC21"/>
    <mergeCell ref="BA20:BA21"/>
    <mergeCell ref="BB20:BB21"/>
    <mergeCell ref="R9:R10"/>
    <mergeCell ref="BB24:BB25"/>
    <mergeCell ref="BC24:BC25"/>
    <mergeCell ref="BA26:BA27"/>
    <mergeCell ref="BB26:BB27"/>
    <mergeCell ref="BC26:BC27"/>
    <mergeCell ref="BA24:BA25"/>
    <mergeCell ref="BC22:BC23"/>
    <mergeCell ref="AT22:AT23"/>
    <mergeCell ref="AV22:AV23"/>
    <mergeCell ref="S9:S10"/>
    <mergeCell ref="T9:T10"/>
    <mergeCell ref="P9:Q10"/>
    <mergeCell ref="H11:H12"/>
    <mergeCell ref="I11:I12"/>
    <mergeCell ref="J11:J12"/>
    <mergeCell ref="K11:K12"/>
    <mergeCell ref="L11:L12"/>
    <mergeCell ref="M11:O11"/>
    <mergeCell ref="P11:Q11"/>
    <mergeCell ref="AT26:AT27"/>
    <mergeCell ref="AT24:AT25"/>
    <mergeCell ref="P13:Q13"/>
    <mergeCell ref="M12:O12"/>
    <mergeCell ref="M13:O13"/>
    <mergeCell ref="M14:O14"/>
    <mergeCell ref="T17:T18"/>
    <mergeCell ref="R13:R14"/>
    <mergeCell ref="S13:S14"/>
    <mergeCell ref="T13:T14"/>
    <mergeCell ref="B10:D10"/>
    <mergeCell ref="M10:O10"/>
    <mergeCell ref="I9:I10"/>
    <mergeCell ref="J9:L10"/>
    <mergeCell ref="M9:O9"/>
    <mergeCell ref="B9:D9"/>
    <mergeCell ref="E9:F10"/>
    <mergeCell ref="G9:G10"/>
    <mergeCell ref="H9:H10"/>
    <mergeCell ref="B11:D11"/>
    <mergeCell ref="E11:F11"/>
    <mergeCell ref="G11:G12"/>
    <mergeCell ref="B12:D12"/>
    <mergeCell ref="R11:R12"/>
    <mergeCell ref="A13:A14"/>
    <mergeCell ref="E13:F13"/>
    <mergeCell ref="G13:G14"/>
    <mergeCell ref="H13:H14"/>
    <mergeCell ref="I13:I14"/>
    <mergeCell ref="J13:J14"/>
    <mergeCell ref="K13:K14"/>
    <mergeCell ref="L13:L14"/>
    <mergeCell ref="A11:A12"/>
    <mergeCell ref="A15:A16"/>
    <mergeCell ref="E15:F15"/>
    <mergeCell ref="G15:G16"/>
    <mergeCell ref="H15:H16"/>
    <mergeCell ref="I15:I16"/>
    <mergeCell ref="J15:J16"/>
    <mergeCell ref="K15:K16"/>
    <mergeCell ref="A17:A18"/>
    <mergeCell ref="E17:F17"/>
    <mergeCell ref="G17:G18"/>
    <mergeCell ref="H17:H18"/>
    <mergeCell ref="I17:I18"/>
    <mergeCell ref="J17:J18"/>
    <mergeCell ref="K17:K18"/>
    <mergeCell ref="S21:T21"/>
    <mergeCell ref="B25:I25"/>
    <mergeCell ref="O25:T25"/>
    <mergeCell ref="B26:I26"/>
    <mergeCell ref="M21:O21"/>
    <mergeCell ref="P21:Q21"/>
    <mergeCell ref="A21:D21"/>
    <mergeCell ref="E21:F21"/>
    <mergeCell ref="H21:I21"/>
    <mergeCell ref="B27:I27"/>
    <mergeCell ref="B28:I28"/>
    <mergeCell ref="O28:T28"/>
    <mergeCell ref="P29:T29"/>
    <mergeCell ref="A31:E35"/>
    <mergeCell ref="G31:G32"/>
    <mergeCell ref="H31:P32"/>
    <mergeCell ref="R31:R32"/>
    <mergeCell ref="S31:T32"/>
    <mergeCell ref="G33:G34"/>
    <mergeCell ref="H33:P34"/>
    <mergeCell ref="R33:R34"/>
    <mergeCell ref="S33:T34"/>
    <mergeCell ref="M36:T36"/>
    <mergeCell ref="A37:H38"/>
    <mergeCell ref="I37:I38"/>
    <mergeCell ref="J37:J38"/>
    <mergeCell ref="K37:L38"/>
    <mergeCell ref="M37:T38"/>
    <mergeCell ref="E39:F40"/>
    <mergeCell ref="G39:G40"/>
    <mergeCell ref="H39:H40"/>
    <mergeCell ref="I36:L36"/>
    <mergeCell ref="R39:R40"/>
    <mergeCell ref="S39:S40"/>
    <mergeCell ref="T39:T40"/>
    <mergeCell ref="B40:D40"/>
    <mergeCell ref="M40:O40"/>
    <mergeCell ref="I39:I40"/>
    <mergeCell ref="J39:L40"/>
    <mergeCell ref="M39:O39"/>
    <mergeCell ref="P39:Q40"/>
    <mergeCell ref="B39:D39"/>
    <mergeCell ref="J41:J42"/>
    <mergeCell ref="K41:K42"/>
    <mergeCell ref="A41:A42"/>
    <mergeCell ref="B41:D41"/>
    <mergeCell ref="E41:F41"/>
    <mergeCell ref="G41:G42"/>
    <mergeCell ref="S41:S42"/>
    <mergeCell ref="T41:T42"/>
    <mergeCell ref="B42:D42"/>
    <mergeCell ref="M42:O42"/>
    <mergeCell ref="L41:L42"/>
    <mergeCell ref="M41:O41"/>
    <mergeCell ref="P41:Q41"/>
    <mergeCell ref="R41:R42"/>
    <mergeCell ref="H41:H42"/>
    <mergeCell ref="I41:I42"/>
    <mergeCell ref="J43:J44"/>
    <mergeCell ref="K43:K44"/>
    <mergeCell ref="A43:A44"/>
    <mergeCell ref="B43:D43"/>
    <mergeCell ref="E43:F43"/>
    <mergeCell ref="G43:G44"/>
    <mergeCell ref="S43:S44"/>
    <mergeCell ref="T43:T44"/>
    <mergeCell ref="B44:D44"/>
    <mergeCell ref="M44:O44"/>
    <mergeCell ref="L43:L44"/>
    <mergeCell ref="M43:O43"/>
    <mergeCell ref="P43:Q43"/>
    <mergeCell ref="R43:R44"/>
    <mergeCell ref="H43:H44"/>
    <mergeCell ref="I43:I44"/>
    <mergeCell ref="J45:J46"/>
    <mergeCell ref="K45:K46"/>
    <mergeCell ref="A45:A46"/>
    <mergeCell ref="B45:D45"/>
    <mergeCell ref="E45:F45"/>
    <mergeCell ref="G45:G46"/>
    <mergeCell ref="S45:S46"/>
    <mergeCell ref="T45:T46"/>
    <mergeCell ref="B46:D46"/>
    <mergeCell ref="M46:O46"/>
    <mergeCell ref="L45:L46"/>
    <mergeCell ref="M45:O45"/>
    <mergeCell ref="P45:Q45"/>
    <mergeCell ref="R45:R46"/>
    <mergeCell ref="H45:H46"/>
    <mergeCell ref="I45:I46"/>
    <mergeCell ref="J47:J48"/>
    <mergeCell ref="K47:K48"/>
    <mergeCell ref="A47:A48"/>
    <mergeCell ref="B47:D47"/>
    <mergeCell ref="E47:F47"/>
    <mergeCell ref="G47:G48"/>
    <mergeCell ref="S47:S48"/>
    <mergeCell ref="T47:T48"/>
    <mergeCell ref="B48:D48"/>
    <mergeCell ref="M48:O48"/>
    <mergeCell ref="L47:L48"/>
    <mergeCell ref="M47:O47"/>
    <mergeCell ref="P47:Q47"/>
    <mergeCell ref="R47:R48"/>
    <mergeCell ref="H47:H48"/>
    <mergeCell ref="I47:I48"/>
    <mergeCell ref="A49:A50"/>
    <mergeCell ref="B49:D49"/>
    <mergeCell ref="E49:F49"/>
    <mergeCell ref="G49:G50"/>
    <mergeCell ref="B50:D50"/>
    <mergeCell ref="M50:O50"/>
    <mergeCell ref="L49:L50"/>
    <mergeCell ref="M49:O49"/>
    <mergeCell ref="H49:H50"/>
    <mergeCell ref="I49:I50"/>
    <mergeCell ref="J49:J50"/>
    <mergeCell ref="K49:K50"/>
    <mergeCell ref="B55:I55"/>
    <mergeCell ref="O55:T55"/>
    <mergeCell ref="A51:D51"/>
    <mergeCell ref="E51:F51"/>
    <mergeCell ref="H51:I51"/>
    <mergeCell ref="M51:O51"/>
    <mergeCell ref="B56:I56"/>
    <mergeCell ref="B57:I57"/>
    <mergeCell ref="B58:I58"/>
    <mergeCell ref="O58:T58"/>
    <mergeCell ref="P59:T59"/>
    <mergeCell ref="AT28:AT29"/>
    <mergeCell ref="AV28:AV29"/>
    <mergeCell ref="AW28:AW29"/>
    <mergeCell ref="P51:Q51"/>
    <mergeCell ref="S51:T51"/>
    <mergeCell ref="S49:S50"/>
    <mergeCell ref="T49:T50"/>
    <mergeCell ref="P49:Q49"/>
    <mergeCell ref="R49:R50"/>
  </mergeCells>
  <dataValidations count="4">
    <dataValidation errorStyle="information" allowBlank="1" showErrorMessage="1" promptTitle="Freie partie" prompt="Bitte Spielnr. aus Spielplan Wählen" error="Falsch Spielenummer" sqref="AW11 AV11:AV13 AV14:AW14"/>
    <dataValidation errorStyle="warning" type="list" allowBlank="1" showDropDown="1" showInputMessage="1" showErrorMessage="1" promptTitle="Pokal" prompt="Bitte Spielnr. aus Spielplan Wählen" error="Falsche Spielenummer" sqref="AT9:AU12">
      <formula1>SpNrpokal</formula1>
    </dataValidation>
    <dataValidation allowBlank="1" showInputMessage="1" showErrorMessage="1" prompt="Nachname" sqref="AU20 AU22 AU24 AU26 AU28 AZ20 AZ22 AZ24 AZ26 AZ28"/>
    <dataValidation type="textLength" allowBlank="1" showInputMessage="1" showErrorMessage="1" sqref="AZ16:BA16 AS15:AT15 AT16:AU16 AV15:AY16">
      <formula1>0</formula1>
      <formula2>0</formula2>
    </dataValidation>
  </dataValidations>
  <hyperlinks>
    <hyperlink ref="V13:Y15" location="DreibandKreis!BD1" display="Zur Eingabe"/>
    <hyperlink ref="AW12:AY13" location="DreibandKreis!A1" display="Zur Tabelle"/>
  </hyperlinks>
  <printOptions horizontalCentered="1" verticalCentered="1"/>
  <pageMargins left="0.5905511811023623" right="0.5905511811023623" top="0.5905511811023623" bottom="0.5905511811023623" header="0.5118110236220472" footer="0.5118110236220472"/>
  <pageSetup errors="blank"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4">
    <tabColor indexed="55"/>
    <pageSetUpPr fitToPage="1"/>
  </sheetPr>
  <dimension ref="A1:BF43"/>
  <sheetViews>
    <sheetView showGridLines="0" zoomScale="85" zoomScaleNormal="85" workbookViewId="0" topLeftCell="AQ1">
      <selection activeCell="AT9" sqref="AT9:AU12"/>
    </sheetView>
  </sheetViews>
  <sheetFormatPr defaultColWidth="11.421875" defaultRowHeight="12.75"/>
  <cols>
    <col min="1" max="1" width="2.7109375" style="56" customWidth="1"/>
    <col min="2" max="2" width="5.7109375" style="56" customWidth="1"/>
    <col min="3" max="3" width="9.7109375" style="56" customWidth="1"/>
    <col min="4" max="4" width="12.7109375" style="56" customWidth="1"/>
    <col min="5" max="5" width="4.28125" style="56" customWidth="1"/>
    <col min="6" max="6" width="8.8515625" style="56" customWidth="1"/>
    <col min="7" max="7" width="12.421875" style="56" customWidth="1"/>
    <col min="8" max="8" width="11.140625" style="56" customWidth="1"/>
    <col min="9" max="9" width="10.7109375" style="56" customWidth="1"/>
    <col min="10" max="10" width="2.57421875" style="56" customWidth="1"/>
    <col min="11" max="11" width="1.8515625" style="56" customWidth="1"/>
    <col min="12" max="12" width="3.28125" style="56" customWidth="1"/>
    <col min="13" max="13" width="12.8515625" style="56" customWidth="1"/>
    <col min="14" max="14" width="8.7109375" style="56" customWidth="1"/>
    <col min="15" max="16" width="9.7109375" style="56" customWidth="1"/>
    <col min="17" max="17" width="6.00390625" style="56" customWidth="1"/>
    <col min="18" max="18" width="11.00390625" style="56" customWidth="1"/>
    <col min="19" max="19" width="10.7109375" style="56" customWidth="1"/>
    <col min="20" max="20" width="11.8515625" style="56" customWidth="1"/>
    <col min="21" max="21" width="10.7109375" style="56" customWidth="1"/>
    <col min="22" max="22" width="8.7109375" style="56" customWidth="1"/>
    <col min="23" max="23" width="6.7109375" style="56" customWidth="1"/>
    <col min="24" max="24" width="7.7109375" style="56" customWidth="1"/>
    <col min="25" max="25" width="4.7109375" style="56" customWidth="1"/>
    <col min="26" max="26" width="8.28125" style="56" customWidth="1"/>
    <col min="27" max="28" width="9.7109375" style="56" customWidth="1"/>
    <col min="29" max="30" width="6.7109375" style="56" customWidth="1"/>
    <col min="31" max="31" width="7.7109375" style="56" customWidth="1"/>
    <col min="32" max="32" width="4.7109375" style="56" customWidth="1"/>
    <col min="33" max="42" width="11.421875" style="56" customWidth="1"/>
    <col min="43" max="43" width="14.140625" style="56" customWidth="1"/>
    <col min="44" max="44" width="0.5625" style="56" hidden="1" customWidth="1"/>
    <col min="45" max="45" width="0.13671875" style="56" hidden="1" customWidth="1"/>
    <col min="46" max="46" width="18.28125" style="56" customWidth="1"/>
    <col min="47" max="47" width="33.421875" style="56" customWidth="1"/>
    <col min="48" max="48" width="12.57421875" style="56" customWidth="1"/>
    <col min="49" max="49" width="11.8515625" style="56" customWidth="1"/>
    <col min="50" max="50" width="12.57421875" style="56" customWidth="1"/>
    <col min="51" max="51" width="15.57421875" style="56" customWidth="1"/>
    <col min="52" max="52" width="33.8515625" style="56" customWidth="1"/>
    <col min="53" max="55" width="11.421875" style="56" customWidth="1"/>
    <col min="56" max="56" width="13.7109375" style="56" customWidth="1"/>
    <col min="57" max="16384" width="11.421875" style="56" customWidth="1"/>
  </cols>
  <sheetData>
    <row r="1" spans="1:58" s="52" customFormat="1" ht="18" customHeight="1">
      <c r="A1" s="1482" t="s">
        <v>265</v>
      </c>
      <c r="B1" s="1483"/>
      <c r="C1" s="1483"/>
      <c r="D1" s="1483"/>
      <c r="E1" s="1483"/>
      <c r="F1" s="238"/>
      <c r="G1" s="1412" t="s">
        <v>8</v>
      </c>
      <c r="H1" s="1414" t="str">
        <f>AV15</f>
        <v>Bezirksliga</v>
      </c>
      <c r="I1" s="1414"/>
      <c r="J1" s="1414"/>
      <c r="K1" s="1414"/>
      <c r="L1" s="1414"/>
      <c r="M1" s="1414"/>
      <c r="N1" s="1414"/>
      <c r="O1" s="1414"/>
      <c r="P1" s="1414"/>
      <c r="Q1" s="238"/>
      <c r="R1" s="1412" t="s">
        <v>9</v>
      </c>
      <c r="S1" s="306"/>
      <c r="T1" s="1393">
        <f>AT9</f>
        <v>14</v>
      </c>
      <c r="U1" s="50"/>
      <c r="V1" s="50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237"/>
      <c r="BE1" s="34"/>
      <c r="BF1" s="34"/>
    </row>
    <row r="2" spans="1:58" s="52" customFormat="1" ht="18" customHeight="1">
      <c r="A2" s="1484"/>
      <c r="B2" s="1276"/>
      <c r="C2" s="1276"/>
      <c r="D2" s="1276"/>
      <c r="E2" s="1276"/>
      <c r="F2" s="239"/>
      <c r="G2" s="1413"/>
      <c r="H2" s="1415"/>
      <c r="I2" s="1415"/>
      <c r="J2" s="1415"/>
      <c r="K2" s="1415"/>
      <c r="L2" s="1415"/>
      <c r="M2" s="1415"/>
      <c r="N2" s="1415"/>
      <c r="O2" s="1415"/>
      <c r="P2" s="1415"/>
      <c r="Q2" s="240"/>
      <c r="R2" s="1413"/>
      <c r="S2" s="307"/>
      <c r="T2" s="1394"/>
      <c r="U2" s="50"/>
      <c r="V2" s="50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</row>
    <row r="3" spans="1:58" s="52" customFormat="1" ht="12.75" customHeight="1">
      <c r="A3" s="1484"/>
      <c r="B3" s="1276"/>
      <c r="C3" s="1276"/>
      <c r="D3" s="1276"/>
      <c r="E3" s="1276"/>
      <c r="F3" s="241"/>
      <c r="G3" s="1413" t="s">
        <v>10</v>
      </c>
      <c r="H3" s="1416" t="str">
        <f>AX15</f>
        <v>Vierkampf</v>
      </c>
      <c r="I3" s="1416"/>
      <c r="J3" s="1416"/>
      <c r="K3" s="1416"/>
      <c r="L3" s="1416"/>
      <c r="M3" s="1416"/>
      <c r="N3" s="1416"/>
      <c r="O3" s="1416"/>
      <c r="P3" s="1416"/>
      <c r="Q3" s="242"/>
      <c r="R3" s="1413" t="s">
        <v>11</v>
      </c>
      <c r="S3" s="1408" t="str">
        <f>AS15</f>
        <v>Sa. 30.10.2010</v>
      </c>
      <c r="T3" s="1409"/>
      <c r="U3" s="54"/>
      <c r="V3" s="54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:58" s="52" customFormat="1" ht="12" customHeight="1">
      <c r="A4" s="1484"/>
      <c r="B4" s="1276"/>
      <c r="C4" s="1276"/>
      <c r="D4" s="1276"/>
      <c r="E4" s="1276"/>
      <c r="F4" s="239"/>
      <c r="G4" s="1413"/>
      <c r="H4" s="1415"/>
      <c r="I4" s="1415"/>
      <c r="J4" s="1415"/>
      <c r="K4" s="1415"/>
      <c r="L4" s="1415"/>
      <c r="M4" s="1415"/>
      <c r="N4" s="1415"/>
      <c r="O4" s="1415"/>
      <c r="P4" s="1415"/>
      <c r="Q4" s="240"/>
      <c r="R4" s="1413"/>
      <c r="S4" s="1410"/>
      <c r="T4" s="1411"/>
      <c r="U4" s="54"/>
      <c r="V4" s="5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58" s="52" customFormat="1" ht="12" customHeight="1" thickBot="1">
      <c r="A5" s="1485"/>
      <c r="B5" s="1278"/>
      <c r="C5" s="1278"/>
      <c r="D5" s="1278"/>
      <c r="E5" s="1278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4"/>
      <c r="U5" s="53"/>
      <c r="V5" s="53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34"/>
      <c r="AP5" s="34"/>
      <c r="AQ5" s="34"/>
      <c r="AR5" s="34"/>
      <c r="AS5" s="34"/>
      <c r="AT5" s="34"/>
      <c r="AU5" s="318"/>
      <c r="AV5" s="318"/>
      <c r="AW5" s="318"/>
      <c r="AX5" s="318"/>
      <c r="AY5" s="318"/>
      <c r="AZ5" s="318"/>
      <c r="BA5" s="34"/>
      <c r="BB5" s="34"/>
      <c r="BC5" s="34"/>
      <c r="BD5" s="34"/>
      <c r="BE5" s="34"/>
      <c r="BF5" s="34"/>
    </row>
    <row r="6" spans="1:58" ht="25.5" customHeight="1">
      <c r="A6" s="245" t="s">
        <v>12</v>
      </c>
      <c r="B6" s="246"/>
      <c r="C6" s="247"/>
      <c r="D6" s="248"/>
      <c r="E6" s="248"/>
      <c r="F6" s="248"/>
      <c r="G6" s="248"/>
      <c r="H6" s="248"/>
      <c r="I6" s="249"/>
      <c r="J6" s="250"/>
      <c r="K6" s="251" t="s">
        <v>13</v>
      </c>
      <c r="L6" s="250"/>
      <c r="M6" s="252"/>
      <c r="N6" s="246" t="s">
        <v>14</v>
      </c>
      <c r="O6" s="248"/>
      <c r="P6" s="248"/>
      <c r="Q6" s="248"/>
      <c r="R6" s="248"/>
      <c r="S6" s="248"/>
      <c r="T6" s="253"/>
      <c r="U6" s="55"/>
      <c r="V6" s="55"/>
      <c r="AO6" s="40"/>
      <c r="AP6" s="40"/>
      <c r="AQ6" s="40"/>
      <c r="AR6" s="40"/>
      <c r="AS6" s="40"/>
      <c r="AT6" s="313"/>
      <c r="AU6" s="318"/>
      <c r="AV6" s="318"/>
      <c r="AW6" s="318"/>
      <c r="AX6" s="318"/>
      <c r="AY6" s="318"/>
      <c r="AZ6" s="318"/>
      <c r="BA6" s="43"/>
      <c r="BB6" s="314"/>
      <c r="BC6" s="314"/>
      <c r="BD6" s="34"/>
      <c r="BE6" s="34"/>
      <c r="BF6" s="34"/>
    </row>
    <row r="7" spans="1:58" ht="18" customHeight="1" thickBot="1">
      <c r="A7" s="1486" t="str">
        <f>AT16</f>
        <v>BC Hilden 2</v>
      </c>
      <c r="B7" s="1487"/>
      <c r="C7" s="1487"/>
      <c r="D7" s="1487"/>
      <c r="E7" s="1487"/>
      <c r="F7" s="1487"/>
      <c r="G7" s="1487"/>
      <c r="H7" s="1488"/>
      <c r="I7" s="1492">
        <f>IF(J20="","",IF(J20&lt;=3,0,IF(J20=4,1,IF(J20&gt;=5,2))))</f>
        <v>1</v>
      </c>
      <c r="J7" s="1493"/>
      <c r="K7" s="1430" t="s">
        <v>15</v>
      </c>
      <c r="L7" s="1497">
        <f>IF(L20="","",IF(L20&lt;=3,0,IF(L20=4,1,IF(L20&gt;=5,2))))</f>
        <v>1</v>
      </c>
      <c r="M7" s="1498"/>
      <c r="N7" s="1486" t="str">
        <f>AZ16</f>
        <v>BF Königshof 1</v>
      </c>
      <c r="O7" s="1487"/>
      <c r="P7" s="1487"/>
      <c r="Q7" s="1487"/>
      <c r="R7" s="1487"/>
      <c r="S7" s="1487"/>
      <c r="T7" s="1488"/>
      <c r="U7" s="59"/>
      <c r="V7" s="59"/>
      <c r="AO7" s="40"/>
      <c r="AP7" s="40"/>
      <c r="AQ7" s="40"/>
      <c r="AR7" s="40"/>
      <c r="AS7" s="40"/>
      <c r="AT7" s="313"/>
      <c r="AU7" s="318"/>
      <c r="AV7" s="318"/>
      <c r="AW7" s="318"/>
      <c r="AX7" s="318"/>
      <c r="AY7" s="318"/>
      <c r="AZ7" s="318"/>
      <c r="BA7" s="43"/>
      <c r="BB7" s="314"/>
      <c r="BC7" s="314"/>
      <c r="BD7" s="34"/>
      <c r="BE7" s="36"/>
      <c r="BF7" s="34"/>
    </row>
    <row r="8" spans="1:58" ht="28.5" customHeight="1" thickBot="1" thickTop="1">
      <c r="A8" s="1489"/>
      <c r="B8" s="1490"/>
      <c r="C8" s="1490"/>
      <c r="D8" s="1490"/>
      <c r="E8" s="1490"/>
      <c r="F8" s="1490"/>
      <c r="G8" s="1490"/>
      <c r="H8" s="1491"/>
      <c r="I8" s="1494"/>
      <c r="J8" s="1495"/>
      <c r="K8" s="1431"/>
      <c r="L8" s="1499"/>
      <c r="M8" s="1500"/>
      <c r="N8" s="1489"/>
      <c r="O8" s="1490"/>
      <c r="P8" s="1490"/>
      <c r="Q8" s="1490"/>
      <c r="R8" s="1490"/>
      <c r="S8" s="1490"/>
      <c r="T8" s="1491"/>
      <c r="U8" s="58"/>
      <c r="V8" s="58"/>
      <c r="AO8" s="40"/>
      <c r="AP8" s="41"/>
      <c r="AQ8" s="41"/>
      <c r="AR8" s="41"/>
      <c r="AS8" s="41"/>
      <c r="AT8" s="319" t="s">
        <v>66</v>
      </c>
      <c r="AU8" s="318"/>
      <c r="AV8" s="318"/>
      <c r="AW8" s="318"/>
      <c r="AX8" s="318"/>
      <c r="AY8" s="1505" t="s">
        <v>60</v>
      </c>
      <c r="AZ8" s="1506"/>
      <c r="BA8" s="1507"/>
      <c r="BB8" s="44"/>
      <c r="BC8" s="44"/>
      <c r="BD8" s="34"/>
      <c r="BE8" s="34"/>
      <c r="BF8" s="34"/>
    </row>
    <row r="9" spans="1:58" ht="18" customHeight="1" thickBot="1">
      <c r="A9" s="254"/>
      <c r="B9" s="255"/>
      <c r="C9" s="247"/>
      <c r="D9" s="256"/>
      <c r="E9" s="257"/>
      <c r="F9" s="258"/>
      <c r="G9" s="258"/>
      <c r="H9" s="1471" t="s">
        <v>36</v>
      </c>
      <c r="I9" s="1474" t="s">
        <v>37</v>
      </c>
      <c r="J9" s="259"/>
      <c r="K9" s="260"/>
      <c r="L9" s="252"/>
      <c r="M9" s="261"/>
      <c r="N9" s="247"/>
      <c r="O9" s="256"/>
      <c r="P9" s="257"/>
      <c r="Q9" s="258"/>
      <c r="R9" s="258"/>
      <c r="S9" s="1471" t="s">
        <v>36</v>
      </c>
      <c r="T9" s="1474" t="s">
        <v>37</v>
      </c>
      <c r="U9" s="58"/>
      <c r="V9" s="58"/>
      <c r="AO9" s="40"/>
      <c r="AP9" s="40"/>
      <c r="AQ9" s="40"/>
      <c r="AR9" s="40"/>
      <c r="AS9" s="40"/>
      <c r="AT9" s="1385">
        <v>14</v>
      </c>
      <c r="AU9" s="1386"/>
      <c r="AV9" s="314"/>
      <c r="AW9" s="314"/>
      <c r="AX9" s="314"/>
      <c r="AY9" s="1508"/>
      <c r="AZ9" s="1509"/>
      <c r="BA9" s="1510"/>
      <c r="BB9" s="314"/>
      <c r="BC9" s="314"/>
      <c r="BD9" s="34"/>
      <c r="BE9" s="34"/>
      <c r="BF9" s="34"/>
    </row>
    <row r="10" spans="1:58" s="63" customFormat="1" ht="12.75" customHeight="1" thickTop="1">
      <c r="A10" s="262"/>
      <c r="B10" s="263" t="s">
        <v>38</v>
      </c>
      <c r="C10" s="61"/>
      <c r="D10" s="264"/>
      <c r="E10" s="1477" t="s">
        <v>6</v>
      </c>
      <c r="F10" s="1478"/>
      <c r="G10" s="265" t="s">
        <v>39</v>
      </c>
      <c r="H10" s="1472"/>
      <c r="I10" s="1475"/>
      <c r="J10" s="266"/>
      <c r="K10" s="267" t="s">
        <v>20</v>
      </c>
      <c r="L10" s="268"/>
      <c r="M10" s="269" t="s">
        <v>38</v>
      </c>
      <c r="N10" s="61"/>
      <c r="O10" s="264"/>
      <c r="P10" s="1477" t="s">
        <v>6</v>
      </c>
      <c r="Q10" s="1478"/>
      <c r="R10" s="265" t="s">
        <v>39</v>
      </c>
      <c r="S10" s="1472"/>
      <c r="T10" s="1475"/>
      <c r="U10" s="62"/>
      <c r="V10" s="62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40"/>
      <c r="AP10" s="40"/>
      <c r="AQ10" s="40"/>
      <c r="AR10" s="40"/>
      <c r="AS10" s="40"/>
      <c r="AT10" s="1387"/>
      <c r="AU10" s="1388"/>
      <c r="AV10" s="315"/>
      <c r="AW10" s="315"/>
      <c r="AX10" s="315"/>
      <c r="AY10" s="315"/>
      <c r="AZ10" s="315"/>
      <c r="BA10" s="314"/>
      <c r="BB10" s="316"/>
      <c r="BC10" s="314"/>
      <c r="BD10" s="34"/>
      <c r="BE10" s="34"/>
      <c r="BF10" s="34"/>
    </row>
    <row r="11" spans="1:58" s="63" customFormat="1" ht="6.75" customHeight="1" thickBot="1">
      <c r="A11" s="270"/>
      <c r="B11" s="271"/>
      <c r="C11" s="271"/>
      <c r="D11" s="272"/>
      <c r="E11" s="273"/>
      <c r="F11" s="274"/>
      <c r="G11" s="274"/>
      <c r="H11" s="1473"/>
      <c r="I11" s="1476"/>
      <c r="J11" s="275"/>
      <c r="K11" s="276"/>
      <c r="L11" s="277"/>
      <c r="M11" s="273"/>
      <c r="N11" s="271"/>
      <c r="O11" s="272"/>
      <c r="P11" s="273"/>
      <c r="Q11" s="274"/>
      <c r="R11" s="274"/>
      <c r="S11" s="1473"/>
      <c r="T11" s="1476"/>
      <c r="U11" s="62"/>
      <c r="V11" s="62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40"/>
      <c r="AP11" s="40"/>
      <c r="AQ11" s="40"/>
      <c r="AR11" s="40"/>
      <c r="AS11" s="40"/>
      <c r="AT11" s="1387"/>
      <c r="AU11" s="1388"/>
      <c r="AV11" s="314"/>
      <c r="AW11" s="314"/>
      <c r="AX11" s="315"/>
      <c r="AY11" s="315"/>
      <c r="AZ11" s="315"/>
      <c r="BA11" s="314"/>
      <c r="BB11" s="314"/>
      <c r="BC11" s="314"/>
      <c r="BD11" s="34"/>
      <c r="BE11" s="34"/>
      <c r="BF11" s="34"/>
    </row>
    <row r="12" spans="1:58" s="63" customFormat="1" ht="32.25" customHeight="1" thickBot="1">
      <c r="A12" s="1496" t="s">
        <v>40</v>
      </c>
      <c r="B12" s="1481">
        <f>AU20</f>
        <v>0</v>
      </c>
      <c r="C12" s="1462"/>
      <c r="D12" s="1463"/>
      <c r="E12" s="1449">
        <f>AV20</f>
        <v>0</v>
      </c>
      <c r="F12" s="1450"/>
      <c r="G12" s="1451">
        <f>AW20</f>
        <v>0</v>
      </c>
      <c r="H12" s="1467" t="e">
        <f>IF(E12="","",TRUNC(E12/G12,2))</f>
        <v>#DIV/0!</v>
      </c>
      <c r="I12" s="1406">
        <f>AX20</f>
        <v>0</v>
      </c>
      <c r="J12" s="1469">
        <f>IF(P12="","",IF(E12&gt;P12,2,IF(E12=P12,1,IF(E12&lt;P12,0))))</f>
        <v>1</v>
      </c>
      <c r="K12" s="1470" t="s">
        <v>15</v>
      </c>
      <c r="L12" s="1479">
        <f>IF(P12="","",IF(J12=2,0,IF(J12=1,1,IF(J12=0,2))))</f>
        <v>1</v>
      </c>
      <c r="M12" s="1461">
        <f>AZ20</f>
        <v>0</v>
      </c>
      <c r="N12" s="1462"/>
      <c r="O12" s="1463"/>
      <c r="P12" s="1449">
        <f>BA20</f>
        <v>0</v>
      </c>
      <c r="Q12" s="1450"/>
      <c r="R12" s="1451">
        <f>IF(G12="","",SUM(G12))</f>
        <v>0</v>
      </c>
      <c r="S12" s="1467" t="e">
        <f>IF(P12="","",TRUNC(P12/R12,2))</f>
        <v>#DIV/0!</v>
      </c>
      <c r="T12" s="1406">
        <f>BC20</f>
        <v>0</v>
      </c>
      <c r="U12" s="62"/>
      <c r="V12" s="62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40"/>
      <c r="AP12" s="40"/>
      <c r="AQ12" s="40"/>
      <c r="AR12" s="40"/>
      <c r="AS12" s="40"/>
      <c r="AT12" s="1389"/>
      <c r="AU12" s="1390"/>
      <c r="AV12" s="314"/>
      <c r="AW12" s="1395"/>
      <c r="AX12" s="1396"/>
      <c r="AY12" s="1396"/>
      <c r="AZ12" s="315"/>
      <c r="BA12" s="314"/>
      <c r="BB12" s="314"/>
      <c r="BC12" s="314"/>
      <c r="BD12" s="34"/>
      <c r="BE12" s="34"/>
      <c r="BF12" s="34"/>
    </row>
    <row r="13" spans="1:58" s="66" customFormat="1" ht="30.75" customHeight="1" thickBot="1">
      <c r="A13" s="1448"/>
      <c r="B13" s="1480">
        <f aca="true" t="shared" si="0" ref="B13:B19">AU21</f>
        <v>0</v>
      </c>
      <c r="C13" s="1465"/>
      <c r="D13" s="1466"/>
      <c r="E13" s="273" t="s">
        <v>41</v>
      </c>
      <c r="F13" s="278">
        <f>IF(E12="","",SUM(E12*1))</f>
        <v>0</v>
      </c>
      <c r="G13" s="1452"/>
      <c r="H13" s="1468"/>
      <c r="I13" s="1407"/>
      <c r="J13" s="1456"/>
      <c r="K13" s="1458"/>
      <c r="L13" s="1460"/>
      <c r="M13" s="1464">
        <f aca="true" t="shared" si="1" ref="M13:M19">AZ21</f>
        <v>0</v>
      </c>
      <c r="N13" s="1465"/>
      <c r="O13" s="1466"/>
      <c r="P13" s="273" t="s">
        <v>41</v>
      </c>
      <c r="Q13" s="278">
        <f>IF(P12="","",SUM(P12*1))</f>
        <v>0</v>
      </c>
      <c r="R13" s="1452"/>
      <c r="S13" s="1468"/>
      <c r="T13" s="1407"/>
      <c r="U13" s="64"/>
      <c r="V13" s="1397" t="s">
        <v>59</v>
      </c>
      <c r="W13" s="1398"/>
      <c r="X13" s="1398"/>
      <c r="Y13" s="1399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40"/>
      <c r="AP13" s="40"/>
      <c r="AQ13" s="40"/>
      <c r="AR13" s="40"/>
      <c r="AS13" s="40"/>
      <c r="AT13" s="317"/>
      <c r="AU13" s="317"/>
      <c r="AV13" s="314"/>
      <c r="AW13" s="1396"/>
      <c r="AX13" s="1396"/>
      <c r="AY13" s="1396"/>
      <c r="AZ13" s="314"/>
      <c r="BA13" s="314"/>
      <c r="BB13" s="314"/>
      <c r="BC13" s="314"/>
      <c r="BD13" s="34"/>
      <c r="BE13" s="34"/>
      <c r="BF13" s="34"/>
    </row>
    <row r="14" spans="1:58" s="66" customFormat="1" ht="27.75" customHeight="1" thickBot="1">
      <c r="A14" s="1447" t="s">
        <v>42</v>
      </c>
      <c r="B14" s="1481">
        <f t="shared" si="0"/>
        <v>0</v>
      </c>
      <c r="C14" s="1462"/>
      <c r="D14" s="1463"/>
      <c r="E14" s="1449">
        <f>AV22</f>
        <v>0</v>
      </c>
      <c r="F14" s="1450"/>
      <c r="G14" s="1451">
        <f>AW22</f>
        <v>0</v>
      </c>
      <c r="H14" s="1467" t="e">
        <f>IF(E14="","",TRUNC(E14/G14,2))</f>
        <v>#DIV/0!</v>
      </c>
      <c r="I14" s="1406">
        <f>AX22</f>
        <v>0</v>
      </c>
      <c r="J14" s="1469">
        <f>IF(P14="","",IF(E14&gt;P14,2,IF(E14=P14,1,IF(E14&lt;P14,0))))</f>
        <v>1</v>
      </c>
      <c r="K14" s="1457" t="s">
        <v>15</v>
      </c>
      <c r="L14" s="1459">
        <f>IF(P14="","",IF(J14=2,0,IF(J14=1,1,IF(J14=0,2))))</f>
        <v>1</v>
      </c>
      <c r="M14" s="1461">
        <f t="shared" si="1"/>
        <v>0</v>
      </c>
      <c r="N14" s="1462"/>
      <c r="O14" s="1463"/>
      <c r="P14" s="1449">
        <f>BA22</f>
        <v>0</v>
      </c>
      <c r="Q14" s="1450"/>
      <c r="R14" s="1451">
        <f>IF(G14="","",SUM(G14))</f>
        <v>0</v>
      </c>
      <c r="S14" s="1467" t="e">
        <f>IF(P14="","",TRUNC(P14/R14,2))</f>
        <v>#DIV/0!</v>
      </c>
      <c r="T14" s="1406">
        <f>BC22</f>
        <v>0</v>
      </c>
      <c r="U14" s="64"/>
      <c r="V14" s="1400"/>
      <c r="W14" s="1401"/>
      <c r="X14" s="1401"/>
      <c r="Y14" s="1402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34"/>
      <c r="AP14" s="34"/>
      <c r="AQ14" s="34"/>
      <c r="AR14" s="14"/>
      <c r="AS14" s="308"/>
      <c r="AT14" s="309"/>
      <c r="AU14" s="79"/>
      <c r="AV14" s="79"/>
      <c r="AW14" s="353"/>
      <c r="AX14" s="354"/>
      <c r="AY14" s="354"/>
      <c r="AZ14" s="79"/>
      <c r="BA14" s="80"/>
      <c r="BB14" s="80"/>
      <c r="BC14" s="81"/>
      <c r="BD14" s="34"/>
      <c r="BE14" s="34"/>
      <c r="BF14" s="34"/>
    </row>
    <row r="15" spans="1:58" s="66" customFormat="1" ht="27.75" customHeight="1" thickBot="1">
      <c r="A15" s="1448"/>
      <c r="B15" s="1480">
        <f t="shared" si="0"/>
        <v>0</v>
      </c>
      <c r="C15" s="1465"/>
      <c r="D15" s="1466"/>
      <c r="E15" s="273" t="s">
        <v>43</v>
      </c>
      <c r="F15" s="278">
        <f>IF(E14="","",SUM(E14*8))</f>
        <v>0</v>
      </c>
      <c r="G15" s="1452"/>
      <c r="H15" s="1468"/>
      <c r="I15" s="1407"/>
      <c r="J15" s="1456"/>
      <c r="K15" s="1458"/>
      <c r="L15" s="1460"/>
      <c r="M15" s="1464">
        <f t="shared" si="1"/>
        <v>0</v>
      </c>
      <c r="N15" s="1465"/>
      <c r="O15" s="1466"/>
      <c r="P15" s="273" t="s">
        <v>43</v>
      </c>
      <c r="Q15" s="278">
        <f>IF(P14="","",SUM(P14*8))</f>
        <v>0</v>
      </c>
      <c r="R15" s="1452"/>
      <c r="S15" s="1468"/>
      <c r="T15" s="1407"/>
      <c r="U15" s="64"/>
      <c r="V15" s="1403"/>
      <c r="W15" s="1404"/>
      <c r="X15" s="1404"/>
      <c r="Y15" s="140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34"/>
      <c r="AP15" s="34"/>
      <c r="AQ15" s="34"/>
      <c r="AR15" s="14"/>
      <c r="AS15" s="1000" t="str">
        <f>VLOOKUP($AT$9,Bezirksliga,8,FALSE)</f>
        <v>Sa. 30.10.2010</v>
      </c>
      <c r="AT15" s="1001"/>
      <c r="AU15" s="83" t="s">
        <v>1</v>
      </c>
      <c r="AV15" s="1370" t="str">
        <f>VLOOKUP(AT9,Bezirksliga,2,FALSE)</f>
        <v>Bezirksliga</v>
      </c>
      <c r="AW15" s="1371"/>
      <c r="AX15" s="1371" t="s">
        <v>57</v>
      </c>
      <c r="AY15" s="1383"/>
      <c r="AZ15" s="84" t="s">
        <v>3</v>
      </c>
      <c r="BA15" s="85"/>
      <c r="BB15" s="85"/>
      <c r="BC15" s="86"/>
      <c r="BD15" s="34"/>
      <c r="BE15" s="34"/>
      <c r="BF15" s="34"/>
    </row>
    <row r="16" spans="1:58" s="66" customFormat="1" ht="36" customHeight="1" thickBot="1">
      <c r="A16" s="1447" t="s">
        <v>44</v>
      </c>
      <c r="B16" s="1481">
        <f t="shared" si="0"/>
        <v>0</v>
      </c>
      <c r="C16" s="1462"/>
      <c r="D16" s="1463"/>
      <c r="E16" s="1449">
        <f>AV24</f>
        <v>0</v>
      </c>
      <c r="F16" s="1450"/>
      <c r="G16" s="1451">
        <f>AW24</f>
        <v>0</v>
      </c>
      <c r="H16" s="1467" t="e">
        <f>IF(E16="","",TRUNC(E16/G16,2))</f>
        <v>#DIV/0!</v>
      </c>
      <c r="I16" s="1406">
        <f>AX24</f>
        <v>0</v>
      </c>
      <c r="J16" s="1469">
        <f>IF(P16="","",IF(E16&gt;P16,2,IF(E16=P16,1,IF(E16&lt;P16,0))))</f>
        <v>1</v>
      </c>
      <c r="K16" s="1457" t="s">
        <v>15</v>
      </c>
      <c r="L16" s="1459">
        <f>IF(P16="","",IF(J16=2,0,IF(J16=1,1,IF(J16=0,2))))</f>
        <v>1</v>
      </c>
      <c r="M16" s="1461">
        <f t="shared" si="1"/>
        <v>0</v>
      </c>
      <c r="N16" s="1462"/>
      <c r="O16" s="1463"/>
      <c r="P16" s="1449">
        <f>BA24</f>
        <v>0</v>
      </c>
      <c r="Q16" s="1450"/>
      <c r="R16" s="1451">
        <f>IF(G16="","",SUM(G16))</f>
        <v>0</v>
      </c>
      <c r="S16" s="1467" t="e">
        <f>IF(P16="","",TRUNC(P16/R16,2))</f>
        <v>#DIV/0!</v>
      </c>
      <c r="T16" s="1406">
        <f>BC24</f>
        <v>0</v>
      </c>
      <c r="U16" s="64"/>
      <c r="V16" s="65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34"/>
      <c r="AP16" s="34"/>
      <c r="AQ16" s="34"/>
      <c r="AR16" s="14"/>
      <c r="AS16" s="310"/>
      <c r="AT16" s="1380" t="str">
        <f>VLOOKUP($AT$9,Bezirksliga,3,FALSE)</f>
        <v>BC Hilden 2</v>
      </c>
      <c r="AU16" s="1381"/>
      <c r="AV16" s="1372"/>
      <c r="AW16" s="1373"/>
      <c r="AX16" s="1373"/>
      <c r="AY16" s="1384"/>
      <c r="AZ16" s="1380" t="str">
        <f>VLOOKUP($AT$9,Bezirksliga,6,FALSE)</f>
        <v>BF Königshof 1</v>
      </c>
      <c r="BA16" s="1381"/>
      <c r="BB16" s="311"/>
      <c r="BC16" s="312"/>
      <c r="BD16" s="34"/>
      <c r="BE16" s="34"/>
      <c r="BF16" s="34"/>
    </row>
    <row r="17" spans="1:58" s="66" customFormat="1" ht="32.25" customHeight="1" thickBot="1">
      <c r="A17" s="1448"/>
      <c r="B17" s="1480">
        <f t="shared" si="0"/>
        <v>0</v>
      </c>
      <c r="C17" s="1465"/>
      <c r="D17" s="1466"/>
      <c r="E17" s="273" t="s">
        <v>45</v>
      </c>
      <c r="F17" s="278">
        <f>IF(E16="","",SUM(E16*2))</f>
        <v>0</v>
      </c>
      <c r="G17" s="1452"/>
      <c r="H17" s="1468"/>
      <c r="I17" s="1407"/>
      <c r="J17" s="1456"/>
      <c r="K17" s="1458"/>
      <c r="L17" s="1460"/>
      <c r="M17" s="1464">
        <f t="shared" si="1"/>
        <v>0</v>
      </c>
      <c r="N17" s="1465"/>
      <c r="O17" s="1466"/>
      <c r="P17" s="273" t="s">
        <v>45</v>
      </c>
      <c r="Q17" s="278">
        <f>IF(P16="","",SUM(P16*2))</f>
        <v>0</v>
      </c>
      <c r="R17" s="1452"/>
      <c r="S17" s="1468"/>
      <c r="T17" s="1407"/>
      <c r="U17" s="64"/>
      <c r="V17" s="65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40"/>
      <c r="AP17" s="34"/>
      <c r="AQ17" s="34"/>
      <c r="AR17" s="14"/>
      <c r="AS17" s="14"/>
      <c r="AT17" s="279"/>
      <c r="AU17" s="280"/>
      <c r="AV17" s="280"/>
      <c r="AW17" s="280"/>
      <c r="AX17" s="280"/>
      <c r="AY17" s="280"/>
      <c r="AZ17" s="280"/>
      <c r="BA17" s="281"/>
      <c r="BB17" s="281"/>
      <c r="BC17" s="282"/>
      <c r="BD17" s="34"/>
      <c r="BE17" s="34"/>
      <c r="BF17" s="34"/>
    </row>
    <row r="18" spans="1:58" s="66" customFormat="1" ht="36" customHeight="1" thickBot="1">
      <c r="A18" s="1447" t="s">
        <v>29</v>
      </c>
      <c r="B18" s="1481">
        <f t="shared" si="0"/>
        <v>0</v>
      </c>
      <c r="C18" s="1462"/>
      <c r="D18" s="1463"/>
      <c r="E18" s="1449">
        <f>AV26</f>
        <v>0</v>
      </c>
      <c r="F18" s="1450"/>
      <c r="G18" s="1451">
        <f>AW26</f>
        <v>0</v>
      </c>
      <c r="H18" s="1453" t="e">
        <f>IF(E18="","",TRUNC(E18/G18,3))</f>
        <v>#DIV/0!</v>
      </c>
      <c r="I18" s="1406">
        <f>AX26</f>
        <v>0</v>
      </c>
      <c r="J18" s="1455">
        <f>IF(P18="","",IF(E18&gt;P18,2,IF(E18=P18,1,IF(E18&lt;P18,0))))</f>
        <v>1</v>
      </c>
      <c r="K18" s="1457" t="s">
        <v>15</v>
      </c>
      <c r="L18" s="1459">
        <f>IF(P18="","",IF(J18=2,0,IF(J18=1,1,IF(J18=0,2))))</f>
        <v>1</v>
      </c>
      <c r="M18" s="1461">
        <f t="shared" si="1"/>
        <v>0</v>
      </c>
      <c r="N18" s="1462"/>
      <c r="O18" s="1463"/>
      <c r="P18" s="1449">
        <f>BA26</f>
        <v>0</v>
      </c>
      <c r="Q18" s="1450"/>
      <c r="R18" s="1451">
        <f>IF(G18="","",SUM(G18))</f>
        <v>0</v>
      </c>
      <c r="S18" s="1453" t="e">
        <f>IF(P18="","",TRUNC(P18/R18,3))</f>
        <v>#DIV/0!</v>
      </c>
      <c r="T18" s="1406">
        <f>BC26</f>
        <v>0</v>
      </c>
      <c r="U18" s="64"/>
      <c r="V18" s="65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34"/>
      <c r="AP18" s="34"/>
      <c r="AQ18" s="34"/>
      <c r="AR18" s="14"/>
      <c r="AS18" s="14"/>
      <c r="AT18" s="1503" t="s">
        <v>47</v>
      </c>
      <c r="AU18" s="1504"/>
      <c r="AV18" s="1504"/>
      <c r="AW18" s="1504"/>
      <c r="AX18" s="1504"/>
      <c r="AY18" s="1504"/>
      <c r="AZ18" s="1504"/>
      <c r="BA18" s="320"/>
      <c r="BB18" s="320"/>
      <c r="BC18" s="321"/>
      <c r="BD18" s="34"/>
      <c r="BE18" s="34"/>
      <c r="BF18" s="34"/>
    </row>
    <row r="19" spans="1:58" s="66" customFormat="1" ht="36.75" customHeight="1" thickBot="1">
      <c r="A19" s="1448"/>
      <c r="B19" s="1480">
        <f t="shared" si="0"/>
        <v>0</v>
      </c>
      <c r="C19" s="1465"/>
      <c r="D19" s="1466"/>
      <c r="E19" s="283" t="s">
        <v>65</v>
      </c>
      <c r="F19" s="284">
        <f>IF(E18="","",SUM(E18*40))</f>
        <v>0</v>
      </c>
      <c r="G19" s="1452"/>
      <c r="H19" s="1454"/>
      <c r="I19" s="1407"/>
      <c r="J19" s="1456"/>
      <c r="K19" s="1458"/>
      <c r="L19" s="1460"/>
      <c r="M19" s="1464">
        <f t="shared" si="1"/>
        <v>0</v>
      </c>
      <c r="N19" s="1465"/>
      <c r="O19" s="1466"/>
      <c r="P19" s="283" t="s">
        <v>65</v>
      </c>
      <c r="Q19" s="284">
        <f>IF(P18="","",SUM(P18*40))</f>
        <v>0</v>
      </c>
      <c r="R19" s="1452"/>
      <c r="S19" s="1454"/>
      <c r="T19" s="1407"/>
      <c r="U19" s="64"/>
      <c r="V19" s="65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34"/>
      <c r="AP19" s="34"/>
      <c r="AQ19" s="34"/>
      <c r="AR19" s="14"/>
      <c r="AS19" s="14"/>
      <c r="AT19" s="184" t="s">
        <v>0</v>
      </c>
      <c r="AU19" s="212" t="s">
        <v>79</v>
      </c>
      <c r="AV19" s="194" t="s">
        <v>27</v>
      </c>
      <c r="AW19" s="194" t="s">
        <v>28</v>
      </c>
      <c r="AX19" s="194" t="s">
        <v>2</v>
      </c>
      <c r="AY19" s="185" t="s">
        <v>0</v>
      </c>
      <c r="AZ19" s="212" t="s">
        <v>79</v>
      </c>
      <c r="BA19" s="194" t="s">
        <v>27</v>
      </c>
      <c r="BB19" s="194" t="s">
        <v>28</v>
      </c>
      <c r="BC19" s="640" t="s">
        <v>2</v>
      </c>
      <c r="BD19" s="704"/>
      <c r="BE19" s="34"/>
      <c r="BF19" s="34"/>
    </row>
    <row r="20" spans="1:58" s="66" customFormat="1" ht="23.25" customHeight="1">
      <c r="A20" s="1435" t="s">
        <v>21</v>
      </c>
      <c r="B20" s="1436"/>
      <c r="C20" s="1436"/>
      <c r="D20" s="1436"/>
      <c r="E20" s="1441">
        <f>IF(E18="","",SUM(F13+F15+F17+F19))</f>
        <v>0</v>
      </c>
      <c r="F20" s="1442"/>
      <c r="G20" s="1417">
        <f>IF(F19="","",SUM(G12:G19))</f>
        <v>0</v>
      </c>
      <c r="H20" s="1420" t="e">
        <f>IF(G20="","",TRUNC(E20/G20,2))</f>
        <v>#DIV/0!</v>
      </c>
      <c r="I20" s="1421"/>
      <c r="J20" s="1426">
        <f>IF(J12="","",SUM(J12:J19))</f>
        <v>4</v>
      </c>
      <c r="K20" s="1429" t="s">
        <v>15</v>
      </c>
      <c r="L20" s="1432">
        <f>IF(L12="","",SUM(L12:L19))</f>
        <v>4</v>
      </c>
      <c r="M20" s="1435" t="s">
        <v>21</v>
      </c>
      <c r="N20" s="1436"/>
      <c r="O20" s="1436"/>
      <c r="P20" s="1441">
        <f>IF(P18="","",SUM(Q13+Q15+Q17+Q19))</f>
        <v>0</v>
      </c>
      <c r="Q20" s="1442"/>
      <c r="R20" s="1417">
        <f>IF(Q19="","",SUM(R12:R19))</f>
        <v>0</v>
      </c>
      <c r="S20" s="1420" t="e">
        <f>IF(R20="","",TRUNC(P20/R20,2))</f>
        <v>#DIV/0!</v>
      </c>
      <c r="T20" s="1421"/>
      <c r="U20" s="64"/>
      <c r="V20" s="65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34"/>
      <c r="AP20" s="34"/>
      <c r="AQ20" s="704" t="s">
        <v>49</v>
      </c>
      <c r="AR20" s="14"/>
      <c r="AS20" s="14"/>
      <c r="AT20" s="997">
        <v>1</v>
      </c>
      <c r="AU20" s="96"/>
      <c r="AV20" s="993"/>
      <c r="AW20" s="994"/>
      <c r="AX20" s="1501"/>
      <c r="AY20" s="191">
        <v>1</v>
      </c>
      <c r="AZ20" s="96"/>
      <c r="BA20" s="993"/>
      <c r="BB20" s="987">
        <f>AW20</f>
        <v>0</v>
      </c>
      <c r="BC20" s="990"/>
      <c r="BD20" s="705" t="s">
        <v>49</v>
      </c>
      <c r="BE20" s="34"/>
      <c r="BF20" s="34"/>
    </row>
    <row r="21" spans="1:58" s="66" customFormat="1" ht="24" customHeight="1" thickBot="1">
      <c r="A21" s="1437"/>
      <c r="B21" s="1438"/>
      <c r="C21" s="1438"/>
      <c r="D21" s="1438"/>
      <c r="E21" s="1443"/>
      <c r="F21" s="1444"/>
      <c r="G21" s="1418"/>
      <c r="H21" s="1422"/>
      <c r="I21" s="1423"/>
      <c r="J21" s="1427"/>
      <c r="K21" s="1430"/>
      <c r="L21" s="1433"/>
      <c r="M21" s="1437"/>
      <c r="N21" s="1438"/>
      <c r="O21" s="1438"/>
      <c r="P21" s="1443"/>
      <c r="Q21" s="1444"/>
      <c r="R21" s="1418"/>
      <c r="S21" s="1422"/>
      <c r="T21" s="1423"/>
      <c r="U21" s="67"/>
      <c r="V21" s="67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34"/>
      <c r="AP21" s="34"/>
      <c r="AQ21" s="704"/>
      <c r="AR21" s="14"/>
      <c r="AS21" s="14"/>
      <c r="AT21" s="980"/>
      <c r="AU21" s="95"/>
      <c r="AV21" s="981"/>
      <c r="AW21" s="982"/>
      <c r="AX21" s="1502"/>
      <c r="AY21" s="192"/>
      <c r="AZ21" s="95"/>
      <c r="BA21" s="981"/>
      <c r="BB21" s="987"/>
      <c r="BC21" s="983"/>
      <c r="BD21" s="705"/>
      <c r="BE21" s="34"/>
      <c r="BF21" s="34"/>
    </row>
    <row r="22" spans="1:58" s="66" customFormat="1" ht="24" customHeight="1" thickBot="1">
      <c r="A22" s="1439"/>
      <c r="B22" s="1440"/>
      <c r="C22" s="1440"/>
      <c r="D22" s="1440"/>
      <c r="E22" s="1445"/>
      <c r="F22" s="1446"/>
      <c r="G22" s="1419"/>
      <c r="H22" s="1424"/>
      <c r="I22" s="1425"/>
      <c r="J22" s="1428"/>
      <c r="K22" s="1431"/>
      <c r="L22" s="1434"/>
      <c r="M22" s="1439"/>
      <c r="N22" s="1440"/>
      <c r="O22" s="1440"/>
      <c r="P22" s="1445"/>
      <c r="Q22" s="1446"/>
      <c r="R22" s="1419"/>
      <c r="S22" s="1424"/>
      <c r="T22" s="1425"/>
      <c r="U22" s="67"/>
      <c r="V22" s="67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34"/>
      <c r="AP22" s="34"/>
      <c r="AQ22" s="704" t="s">
        <v>42</v>
      </c>
      <c r="AR22" s="14"/>
      <c r="AS22" s="14"/>
      <c r="AT22" s="979">
        <v>2</v>
      </c>
      <c r="AU22" s="96"/>
      <c r="AV22" s="981"/>
      <c r="AW22" s="982"/>
      <c r="AX22" s="983"/>
      <c r="AY22" s="193">
        <v>2</v>
      </c>
      <c r="AZ22" s="96"/>
      <c r="BA22" s="981"/>
      <c r="BB22" s="987">
        <f>AW22</f>
        <v>0</v>
      </c>
      <c r="BC22" s="983"/>
      <c r="BD22" s="705" t="s">
        <v>42</v>
      </c>
      <c r="BE22" s="34"/>
      <c r="BF22" s="34"/>
    </row>
    <row r="23" spans="1:58" s="66" customFormat="1" ht="24" customHeight="1" thickBot="1">
      <c r="A23" s="285" t="s">
        <v>22</v>
      </c>
      <c r="B23" s="286"/>
      <c r="C23" s="286"/>
      <c r="D23" s="286"/>
      <c r="E23" s="287"/>
      <c r="F23" s="287"/>
      <c r="G23" s="286"/>
      <c r="H23" s="286"/>
      <c r="I23" s="286"/>
      <c r="J23" s="286"/>
      <c r="K23" s="286"/>
      <c r="L23" s="286"/>
      <c r="M23" s="288" t="s">
        <v>23</v>
      </c>
      <c r="N23" s="286"/>
      <c r="O23" s="289"/>
      <c r="P23" s="15"/>
      <c r="Q23" s="15"/>
      <c r="R23" s="15"/>
      <c r="S23" s="15"/>
      <c r="T23" s="290"/>
      <c r="U23" s="67"/>
      <c r="V23" s="67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34"/>
      <c r="AP23" s="34"/>
      <c r="AQ23" s="704"/>
      <c r="AR23" s="14"/>
      <c r="AS23" s="14"/>
      <c r="AT23" s="980"/>
      <c r="AU23" s="95"/>
      <c r="AV23" s="981"/>
      <c r="AW23" s="982"/>
      <c r="AX23" s="983"/>
      <c r="AY23" s="192"/>
      <c r="AZ23" s="95"/>
      <c r="BA23" s="981"/>
      <c r="BB23" s="987"/>
      <c r="BC23" s="983"/>
      <c r="BD23" s="706"/>
      <c r="BE23" s="34"/>
      <c r="BF23" s="34"/>
    </row>
    <row r="24" spans="1:58" s="69" customFormat="1" ht="23.25" customHeight="1">
      <c r="A24" s="291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15"/>
      <c r="O24" s="15"/>
      <c r="P24" s="15"/>
      <c r="Q24" s="15"/>
      <c r="R24" s="15"/>
      <c r="S24" s="15"/>
      <c r="T24" s="290"/>
      <c r="U24" s="68"/>
      <c r="V24" s="61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34"/>
      <c r="AP24" s="34"/>
      <c r="AQ24" s="704" t="s">
        <v>44</v>
      </c>
      <c r="AR24" s="14"/>
      <c r="AS24" s="14"/>
      <c r="AT24" s="979">
        <v>3</v>
      </c>
      <c r="AU24" s="96"/>
      <c r="AV24" s="981"/>
      <c r="AW24" s="982"/>
      <c r="AX24" s="983"/>
      <c r="AY24" s="193">
        <v>3</v>
      </c>
      <c r="AZ24" s="96"/>
      <c r="BA24" s="981"/>
      <c r="BB24" s="987">
        <f>AW24</f>
        <v>0</v>
      </c>
      <c r="BC24" s="983"/>
      <c r="BD24" s="705" t="s">
        <v>44</v>
      </c>
      <c r="BE24" s="34"/>
      <c r="BF24" s="34"/>
    </row>
    <row r="25" spans="1:58" s="69" customFormat="1" ht="24" customHeight="1" thickBot="1">
      <c r="A25" s="292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O25" s="294"/>
      <c r="P25" s="295"/>
      <c r="Q25" s="295"/>
      <c r="R25" s="295"/>
      <c r="S25" s="295"/>
      <c r="T25" s="296"/>
      <c r="U25" s="61"/>
      <c r="V25" s="68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34"/>
      <c r="AP25" s="34"/>
      <c r="AQ25" s="704"/>
      <c r="AR25" s="14"/>
      <c r="AS25" s="14"/>
      <c r="AT25" s="980"/>
      <c r="AU25" s="95"/>
      <c r="AV25" s="981"/>
      <c r="AW25" s="982"/>
      <c r="AX25" s="983"/>
      <c r="AY25" s="192"/>
      <c r="AZ25" s="95"/>
      <c r="BA25" s="981"/>
      <c r="BB25" s="987"/>
      <c r="BC25" s="983"/>
      <c r="BD25" s="705"/>
      <c r="BE25" s="34"/>
      <c r="BF25" s="34"/>
    </row>
    <row r="26" spans="1:58" s="69" customFormat="1" ht="23.25" customHeight="1">
      <c r="A26" s="292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O26" s="294"/>
      <c r="P26" s="295"/>
      <c r="Q26" s="295"/>
      <c r="R26" s="295"/>
      <c r="S26" s="295"/>
      <c r="T26" s="296"/>
      <c r="U26" s="70"/>
      <c r="V26" s="70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34"/>
      <c r="AP26" s="34"/>
      <c r="AQ26" s="704" t="s">
        <v>29</v>
      </c>
      <c r="AR26" s="14"/>
      <c r="AS26" s="14"/>
      <c r="AT26" s="979">
        <v>4</v>
      </c>
      <c r="AU26" s="96"/>
      <c r="AV26" s="981"/>
      <c r="AW26" s="982"/>
      <c r="AX26" s="983"/>
      <c r="AY26" s="193">
        <v>4</v>
      </c>
      <c r="AZ26" s="96"/>
      <c r="BA26" s="981"/>
      <c r="BB26" s="987">
        <f>AW26</f>
        <v>0</v>
      </c>
      <c r="BC26" s="983"/>
      <c r="BD26" s="705" t="s">
        <v>29</v>
      </c>
      <c r="BE26" s="34"/>
      <c r="BF26" s="34"/>
    </row>
    <row r="27" spans="1:58" s="69" customFormat="1" ht="24" customHeight="1" thickBot="1">
      <c r="A27" s="292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7" t="s">
        <v>24</v>
      </c>
      <c r="O27" s="298"/>
      <c r="P27" s="298"/>
      <c r="Q27" s="298"/>
      <c r="R27" s="298"/>
      <c r="S27" s="298"/>
      <c r="T27" s="299"/>
      <c r="U27" s="70"/>
      <c r="V27" s="70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34"/>
      <c r="AP27" s="34"/>
      <c r="AQ27" s="704"/>
      <c r="AR27" s="14"/>
      <c r="AS27" s="14"/>
      <c r="AT27" s="980"/>
      <c r="AU27" s="97"/>
      <c r="AV27" s="984"/>
      <c r="AW27" s="985"/>
      <c r="AX27" s="986"/>
      <c r="AY27" s="192"/>
      <c r="AZ27" s="97"/>
      <c r="BA27" s="984"/>
      <c r="BB27" s="988"/>
      <c r="BC27" s="986"/>
      <c r="BD27" s="707"/>
      <c r="BE27" s="34"/>
      <c r="BF27" s="34"/>
    </row>
    <row r="28" spans="1:58" s="69" customFormat="1" ht="12.75" customHeight="1">
      <c r="A28" s="292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7"/>
      <c r="O28" s="294"/>
      <c r="P28" s="300"/>
      <c r="Q28" s="300"/>
      <c r="R28" s="300"/>
      <c r="S28" s="300"/>
      <c r="T28" s="301"/>
      <c r="U28" s="61"/>
      <c r="V28" s="68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34"/>
      <c r="AP28" s="34"/>
      <c r="AQ28" s="34"/>
      <c r="AR28" s="34"/>
      <c r="AS28" s="34"/>
      <c r="AT28" s="616"/>
      <c r="AU28" s="616"/>
      <c r="AV28" s="616"/>
      <c r="AW28" s="616"/>
      <c r="AX28" s="616"/>
      <c r="AY28" s="616"/>
      <c r="AZ28" s="616"/>
      <c r="BA28" s="616"/>
      <c r="BB28" s="616"/>
      <c r="BC28" s="616"/>
      <c r="BD28" s="34"/>
      <c r="BE28" s="34"/>
      <c r="BF28" s="34"/>
    </row>
    <row r="29" spans="1:58" s="69" customFormat="1" ht="19.5" customHeight="1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7"/>
      <c r="O29" s="294"/>
      <c r="P29" s="295"/>
      <c r="Q29" s="295"/>
      <c r="R29" s="295"/>
      <c r="S29" s="295"/>
      <c r="T29" s="296"/>
      <c r="U29" s="70"/>
      <c r="V29" s="70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34"/>
      <c r="AP29" s="34"/>
      <c r="AQ29" s="34"/>
      <c r="AR29" s="34"/>
      <c r="AS29" s="34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34"/>
      <c r="BE29" s="34"/>
      <c r="BF29" s="34"/>
    </row>
    <row r="30" spans="1:58" s="69" customFormat="1" ht="19.5" customHeight="1">
      <c r="A30" s="292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7"/>
      <c r="O30" s="294"/>
      <c r="P30" s="295"/>
      <c r="Q30" s="295"/>
      <c r="R30" s="295"/>
      <c r="S30" s="295"/>
      <c r="T30" s="296"/>
      <c r="U30" s="70"/>
      <c r="V30" s="70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</row>
    <row r="31" spans="1:58" s="69" customFormat="1" ht="12.75" customHeight="1">
      <c r="A31" s="292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7" t="s">
        <v>25</v>
      </c>
      <c r="O31" s="298"/>
      <c r="P31" s="298"/>
      <c r="Q31" s="298"/>
      <c r="R31" s="298"/>
      <c r="S31" s="298"/>
      <c r="T31" s="299"/>
      <c r="U31" s="68"/>
      <c r="V31" s="6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</row>
    <row r="32" spans="1:58" ht="13.5" thickBot="1">
      <c r="A32" s="302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4"/>
      <c r="O32" s="304"/>
      <c r="P32" s="304"/>
      <c r="Q32" s="304"/>
      <c r="R32" s="304"/>
      <c r="S32" s="304"/>
      <c r="T32" s="305"/>
      <c r="U32" s="71"/>
      <c r="V32" s="71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58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</row>
    <row r="34" spans="1:58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</row>
    <row r="35" spans="1:58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4"/>
      <c r="BF35" s="34"/>
    </row>
    <row r="36" spans="1:58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4"/>
      <c r="BF36" s="34"/>
    </row>
    <row r="37" spans="1:58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4"/>
      <c r="BF37" s="34"/>
    </row>
    <row r="38" spans="1:58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4"/>
      <c r="BF38" s="34"/>
    </row>
    <row r="39" spans="1:58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4"/>
      <c r="BF39" s="34"/>
    </row>
    <row r="40" spans="1:58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4"/>
      <c r="BF40" s="34"/>
    </row>
    <row r="41" spans="1:58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4"/>
      <c r="BF41" s="34"/>
    </row>
    <row r="42" spans="1:20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0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</sheetData>
  <sheetProtection password="E128" sheet="1" objects="1" scenarios="1"/>
  <mergeCells count="133">
    <mergeCell ref="AY8:BA9"/>
    <mergeCell ref="AT26:AT27"/>
    <mergeCell ref="AV26:AV27"/>
    <mergeCell ref="AW26:AW27"/>
    <mergeCell ref="AX26:AX27"/>
    <mergeCell ref="BA24:BA25"/>
    <mergeCell ref="AT24:AT25"/>
    <mergeCell ref="AV24:AV25"/>
    <mergeCell ref="AW24:AW25"/>
    <mergeCell ref="AX24:AX25"/>
    <mergeCell ref="BB24:BB25"/>
    <mergeCell ref="BC24:BC25"/>
    <mergeCell ref="BA26:BA27"/>
    <mergeCell ref="BB26:BB27"/>
    <mergeCell ref="BC26:BC27"/>
    <mergeCell ref="BA22:BA23"/>
    <mergeCell ref="BB22:BB23"/>
    <mergeCell ref="AT20:AT21"/>
    <mergeCell ref="BC22:BC23"/>
    <mergeCell ref="AT22:AT23"/>
    <mergeCell ref="AV22:AV23"/>
    <mergeCell ref="AW22:AW23"/>
    <mergeCell ref="AX22:AX23"/>
    <mergeCell ref="BA20:BA21"/>
    <mergeCell ref="BB20:BB21"/>
    <mergeCell ref="BC20:BC21"/>
    <mergeCell ref="AV15:AW16"/>
    <mergeCell ref="AV20:AV21"/>
    <mergeCell ref="AW20:AW21"/>
    <mergeCell ref="AX20:AX21"/>
    <mergeCell ref="AT18:AZ18"/>
    <mergeCell ref="T14:T15"/>
    <mergeCell ref="M16:O16"/>
    <mergeCell ref="S12:S13"/>
    <mergeCell ref="T12:T13"/>
    <mergeCell ref="P14:Q14"/>
    <mergeCell ref="R14:R15"/>
    <mergeCell ref="S14:S15"/>
    <mergeCell ref="K7:K8"/>
    <mergeCell ref="L7:M8"/>
    <mergeCell ref="R1:R2"/>
    <mergeCell ref="R3:R4"/>
    <mergeCell ref="N7:T8"/>
    <mergeCell ref="I14:I15"/>
    <mergeCell ref="I18:I19"/>
    <mergeCell ref="A1:E5"/>
    <mergeCell ref="A7:H8"/>
    <mergeCell ref="I7:J8"/>
    <mergeCell ref="H9:H11"/>
    <mergeCell ref="I9:I11"/>
    <mergeCell ref="A12:A13"/>
    <mergeCell ref="B12:D12"/>
    <mergeCell ref="E12:F12"/>
    <mergeCell ref="B15:D15"/>
    <mergeCell ref="B13:D13"/>
    <mergeCell ref="B14:D14"/>
    <mergeCell ref="B19:D19"/>
    <mergeCell ref="B17:D17"/>
    <mergeCell ref="B18:D18"/>
    <mergeCell ref="B16:D16"/>
    <mergeCell ref="P18:Q18"/>
    <mergeCell ref="R18:R19"/>
    <mergeCell ref="S18:S19"/>
    <mergeCell ref="T18:T19"/>
    <mergeCell ref="J12:J13"/>
    <mergeCell ref="S9:S11"/>
    <mergeCell ref="T9:T11"/>
    <mergeCell ref="E10:F10"/>
    <mergeCell ref="P10:Q10"/>
    <mergeCell ref="R12:R13"/>
    <mergeCell ref="L12:L13"/>
    <mergeCell ref="M12:O12"/>
    <mergeCell ref="P12:Q12"/>
    <mergeCell ref="M13:O13"/>
    <mergeCell ref="K12:K13"/>
    <mergeCell ref="A14:A15"/>
    <mergeCell ref="E14:F14"/>
    <mergeCell ref="G14:G15"/>
    <mergeCell ref="H14:H15"/>
    <mergeCell ref="J14:J15"/>
    <mergeCell ref="K14:K15"/>
    <mergeCell ref="G12:G13"/>
    <mergeCell ref="H12:H13"/>
    <mergeCell ref="I12:I13"/>
    <mergeCell ref="L14:L15"/>
    <mergeCell ref="M14:O14"/>
    <mergeCell ref="M15:O15"/>
    <mergeCell ref="A16:A17"/>
    <mergeCell ref="E16:F16"/>
    <mergeCell ref="G16:G17"/>
    <mergeCell ref="H16:H17"/>
    <mergeCell ref="I16:I17"/>
    <mergeCell ref="J16:J17"/>
    <mergeCell ref="K16:K17"/>
    <mergeCell ref="L16:L17"/>
    <mergeCell ref="P16:Q16"/>
    <mergeCell ref="R16:R17"/>
    <mergeCell ref="S16:S17"/>
    <mergeCell ref="M17:O17"/>
    <mergeCell ref="J18:J19"/>
    <mergeCell ref="K18:K19"/>
    <mergeCell ref="L18:L19"/>
    <mergeCell ref="M18:O18"/>
    <mergeCell ref="M19:O19"/>
    <mergeCell ref="A18:A19"/>
    <mergeCell ref="E18:F18"/>
    <mergeCell ref="G18:G19"/>
    <mergeCell ref="H18:H19"/>
    <mergeCell ref="A20:D22"/>
    <mergeCell ref="E20:F22"/>
    <mergeCell ref="G20:G22"/>
    <mergeCell ref="H20:I22"/>
    <mergeCell ref="R20:R22"/>
    <mergeCell ref="S20:T22"/>
    <mergeCell ref="J20:J22"/>
    <mergeCell ref="K20:K22"/>
    <mergeCell ref="L20:L22"/>
    <mergeCell ref="M20:O22"/>
    <mergeCell ref="P20:Q22"/>
    <mergeCell ref="G1:G2"/>
    <mergeCell ref="H1:P2"/>
    <mergeCell ref="G3:G4"/>
    <mergeCell ref="H3:P4"/>
    <mergeCell ref="AT9:AU12"/>
    <mergeCell ref="T1:T2"/>
    <mergeCell ref="AZ16:BA16"/>
    <mergeCell ref="AS15:AT15"/>
    <mergeCell ref="AW12:AY13"/>
    <mergeCell ref="V13:Y15"/>
    <mergeCell ref="T16:T17"/>
    <mergeCell ref="S3:T4"/>
    <mergeCell ref="AX15:AY16"/>
    <mergeCell ref="AT16:AU16"/>
  </mergeCells>
  <dataValidations count="4">
    <dataValidation errorStyle="information" allowBlank="1" showErrorMessage="1" promptTitle="Freie partie" prompt="Bitte Spielnr. aus Spielplan Wählen" error="Falsch Spielenummer" sqref="AW11 AV14:AW14 AV11:AV13"/>
    <dataValidation errorStyle="warning" type="list" allowBlank="1" showDropDown="1" showInputMessage="1" showErrorMessage="1" promptTitle="Bezirksliga" prompt="Bitte Spielnr. aus Spielplan Wählen" error="Falsche Spielenummer" sqref="AT9:AU12">
      <formula1>SPnrBL</formula1>
    </dataValidation>
    <dataValidation allowBlank="1" showInputMessage="1" showErrorMessage="1" prompt="Nachname" sqref="AU20 AZ26 AZ24 AZ22 AZ20 AU26 AU24 AU22"/>
    <dataValidation type="textLength" allowBlank="1" showInputMessage="1" showErrorMessage="1" sqref="AS15:AT15 BB20:BB27 AZ16:BA16 AV15:AW16 AT16:AU16">
      <formula1>0</formula1>
      <formula2>0</formula2>
    </dataValidation>
  </dataValidations>
  <hyperlinks>
    <hyperlink ref="V13" location="'Bezirksliga Vierkampf'!BD1" display="Zur Eingabe"/>
    <hyperlink ref="AY8" location="'Bezirksliga Vierkampf'!A1" display="'Bezirksliga Vierkampf'!A1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">
    <tabColor indexed="19"/>
    <pageSetUpPr fitToPage="1"/>
  </sheetPr>
  <dimension ref="A1:BT48"/>
  <sheetViews>
    <sheetView showGridLines="0" zoomScale="90" zoomScaleNormal="90" workbookViewId="0" topLeftCell="AO1">
      <selection activeCell="BR1" sqref="BR1"/>
    </sheetView>
  </sheetViews>
  <sheetFormatPr defaultColWidth="11.421875" defaultRowHeight="12.75"/>
  <cols>
    <col min="1" max="1" width="3.57421875" style="454" customWidth="1"/>
    <col min="2" max="6" width="4.7109375" style="454" customWidth="1"/>
    <col min="7" max="7" width="6.421875" style="454" customWidth="1"/>
    <col min="8" max="8" width="6.7109375" style="454" customWidth="1"/>
    <col min="9" max="9" width="7.00390625" style="454" customWidth="1"/>
    <col min="10" max="11" width="4.7109375" style="454" customWidth="1"/>
    <col min="12" max="12" width="9.00390625" style="454" customWidth="1"/>
    <col min="13" max="13" width="13.57421875" style="454" customWidth="1"/>
    <col min="14" max="14" width="5.7109375" style="454" customWidth="1"/>
    <col min="15" max="21" width="4.7109375" style="454" customWidth="1"/>
    <col min="22" max="22" width="6.421875" style="454" customWidth="1"/>
    <col min="23" max="23" width="6.28125" style="454" customWidth="1"/>
    <col min="24" max="26" width="4.7109375" style="454" customWidth="1"/>
    <col min="27" max="27" width="8.421875" style="454" customWidth="1"/>
    <col min="28" max="28" width="10.00390625" style="454" customWidth="1"/>
    <col min="29" max="29" width="5.7109375" style="454" customWidth="1"/>
    <col min="30" max="41" width="11.421875" style="454" customWidth="1"/>
    <col min="42" max="42" width="5.28125" style="454" customWidth="1"/>
    <col min="43" max="43" width="11.421875" style="454" customWidth="1"/>
    <col min="44" max="44" width="3.7109375" style="454" customWidth="1"/>
    <col min="45" max="45" width="0.2890625" style="454" customWidth="1"/>
    <col min="46" max="46" width="4.57421875" style="454" customWidth="1"/>
    <col min="47" max="47" width="3.140625" style="454" customWidth="1"/>
    <col min="48" max="48" width="5.421875" style="454" customWidth="1"/>
    <col min="49" max="49" width="5.8515625" style="454" customWidth="1"/>
    <col min="50" max="50" width="5.00390625" style="454" customWidth="1"/>
    <col min="51" max="51" width="5.57421875" style="454" customWidth="1"/>
    <col min="52" max="52" width="6.28125" style="454" customWidth="1"/>
    <col min="53" max="53" width="9.57421875" style="454" customWidth="1"/>
    <col min="54" max="54" width="7.140625" style="454" customWidth="1"/>
    <col min="55" max="56" width="4.7109375" style="454" customWidth="1"/>
    <col min="57" max="57" width="4.421875" style="454" customWidth="1"/>
    <col min="58" max="59" width="4.28125" style="454" customWidth="1"/>
    <col min="60" max="60" width="3.57421875" style="454" customWidth="1"/>
    <col min="61" max="61" width="5.00390625" style="454" customWidth="1"/>
    <col min="62" max="62" width="6.00390625" style="454" customWidth="1"/>
    <col min="63" max="63" width="6.140625" style="454" customWidth="1"/>
    <col min="64" max="65" width="5.57421875" style="454" customWidth="1"/>
    <col min="66" max="66" width="10.00390625" style="454" customWidth="1"/>
    <col min="67" max="67" width="7.140625" style="454" customWidth="1"/>
    <col min="68" max="68" width="6.00390625" style="454" customWidth="1"/>
    <col min="69" max="16384" width="11.421875" style="454" customWidth="1"/>
  </cols>
  <sheetData>
    <row r="1" spans="1:72" ht="12.75">
      <c r="A1" s="430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430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624"/>
      <c r="BD1" s="624"/>
      <c r="BE1" s="624"/>
      <c r="BF1" s="624"/>
      <c r="BG1" s="624"/>
      <c r="BH1" s="624"/>
      <c r="BI1" s="624"/>
      <c r="BJ1" s="624"/>
      <c r="BK1" s="624"/>
      <c r="BL1" s="624"/>
      <c r="BM1" s="624"/>
      <c r="BN1" s="624"/>
      <c r="BO1" s="624"/>
      <c r="BP1" s="624"/>
      <c r="BQ1" s="624"/>
      <c r="BR1" s="237"/>
      <c r="BS1" s="624"/>
      <c r="BT1" s="237"/>
    </row>
    <row r="2" spans="1:72" ht="13.5" customHeight="1" thickBot="1">
      <c r="A2" s="528"/>
      <c r="B2" s="1567"/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  <c r="N2" s="1567"/>
      <c r="O2" s="1567"/>
      <c r="P2" s="1567"/>
      <c r="Q2" s="1567"/>
      <c r="R2" s="1567"/>
      <c r="S2" s="1567"/>
      <c r="T2" s="1567"/>
      <c r="U2" s="1567"/>
      <c r="V2" s="1567"/>
      <c r="W2" s="1567"/>
      <c r="X2" s="1567"/>
      <c r="Y2" s="1567"/>
      <c r="Z2" s="1567"/>
      <c r="AA2" s="1567"/>
      <c r="AB2" s="1567"/>
      <c r="AC2" s="1568"/>
      <c r="AN2" s="624"/>
      <c r="AO2" s="624"/>
      <c r="AP2" s="624"/>
      <c r="AQ2" s="628"/>
      <c r="AR2" s="628"/>
      <c r="AS2" s="628"/>
      <c r="AT2" s="628"/>
      <c r="AU2" s="624"/>
      <c r="AV2" s="624"/>
      <c r="AW2" s="624"/>
      <c r="AX2" s="624"/>
      <c r="AY2" s="624"/>
      <c r="AZ2" s="624"/>
      <c r="BA2" s="624"/>
      <c r="BB2" s="624"/>
      <c r="BC2" s="624"/>
      <c r="BD2" s="624"/>
      <c r="BE2" s="624"/>
      <c r="BF2" s="624"/>
      <c r="BG2" s="624"/>
      <c r="BH2" s="624"/>
      <c r="BI2" s="624"/>
      <c r="BJ2" s="624"/>
      <c r="BK2" s="624"/>
      <c r="BL2" s="624"/>
      <c r="BM2" s="624"/>
      <c r="BN2" s="624"/>
      <c r="BO2" s="624"/>
      <c r="BP2" s="624"/>
      <c r="BQ2" s="624"/>
      <c r="BR2" s="624"/>
      <c r="BS2" s="624"/>
      <c r="BT2" s="624"/>
    </row>
    <row r="3" spans="1:72" ht="33.75">
      <c r="A3" s="529"/>
      <c r="B3" s="1572" t="s">
        <v>5</v>
      </c>
      <c r="C3" s="1572"/>
      <c r="D3" s="1572"/>
      <c r="E3" s="1572"/>
      <c r="F3" s="1572"/>
      <c r="G3" s="1572"/>
      <c r="H3" s="1572"/>
      <c r="I3" s="1572"/>
      <c r="J3" s="1572"/>
      <c r="K3" s="1572"/>
      <c r="L3" s="1572"/>
      <c r="M3" s="1572"/>
      <c r="N3" s="1572"/>
      <c r="O3" s="1572"/>
      <c r="P3" s="1572"/>
      <c r="Q3" s="1572"/>
      <c r="R3" s="1572"/>
      <c r="S3" s="1572"/>
      <c r="T3" s="1572"/>
      <c r="U3" s="1572"/>
      <c r="V3" s="1572"/>
      <c r="W3" s="1572"/>
      <c r="X3" s="1572"/>
      <c r="Y3" s="1572"/>
      <c r="Z3" s="1572"/>
      <c r="AA3" s="1572"/>
      <c r="AB3" s="1572"/>
      <c r="AC3" s="1573"/>
      <c r="AN3" s="624"/>
      <c r="AO3" s="624"/>
      <c r="AP3" s="624"/>
      <c r="AQ3" s="628"/>
      <c r="AR3" s="628"/>
      <c r="AS3" s="628"/>
      <c r="AT3" s="628"/>
      <c r="AU3" s="627"/>
      <c r="AV3" s="624"/>
      <c r="AW3" s="624"/>
      <c r="AX3" s="624"/>
      <c r="AY3" s="624"/>
      <c r="AZ3" s="624"/>
      <c r="BA3" s="624"/>
      <c r="BB3" s="1511" t="s">
        <v>127</v>
      </c>
      <c r="BC3" s="1512"/>
      <c r="BD3" s="1512"/>
      <c r="BE3" s="1512"/>
      <c r="BF3" s="1513"/>
      <c r="BG3" s="624"/>
      <c r="BH3" s="624"/>
      <c r="BI3" s="624"/>
      <c r="BJ3" s="624"/>
      <c r="BK3" s="624"/>
      <c r="BL3" s="624"/>
      <c r="BM3" s="624"/>
      <c r="BN3" s="624"/>
      <c r="BO3" s="624"/>
      <c r="BP3" s="624"/>
      <c r="BQ3" s="624"/>
      <c r="BR3" s="624"/>
      <c r="BS3" s="624"/>
      <c r="BT3" s="624"/>
    </row>
    <row r="4" spans="1:72" ht="33.75">
      <c r="A4" s="529"/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9"/>
      <c r="AN4" s="624"/>
      <c r="AO4" s="624"/>
      <c r="AP4" s="235" t="s">
        <v>137</v>
      </c>
      <c r="AQ4" s="628"/>
      <c r="AR4" s="628"/>
      <c r="AS4" s="628"/>
      <c r="AT4" s="628"/>
      <c r="AU4" s="625"/>
      <c r="AV4" s="624"/>
      <c r="AW4" s="624"/>
      <c r="AX4" s="624"/>
      <c r="AY4" s="624"/>
      <c r="AZ4" s="624"/>
      <c r="BA4" s="624"/>
      <c r="BB4" s="1514"/>
      <c r="BC4" s="1515"/>
      <c r="BD4" s="1515"/>
      <c r="BE4" s="1515"/>
      <c r="BF4" s="1516"/>
      <c r="BG4" s="624"/>
      <c r="BH4" s="624"/>
      <c r="BI4" s="624"/>
      <c r="BJ4" s="624"/>
      <c r="BK4" s="624"/>
      <c r="BL4" s="624"/>
      <c r="BM4" s="624"/>
      <c r="BN4" s="624"/>
      <c r="BO4" s="624"/>
      <c r="BP4" s="624"/>
      <c r="BQ4" s="624"/>
      <c r="BR4" s="624"/>
      <c r="BS4" s="624"/>
      <c r="BT4" s="624"/>
    </row>
    <row r="5" spans="1:72" ht="20.25" customHeight="1" thickBot="1">
      <c r="A5" s="476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8"/>
      <c r="AN5" s="624"/>
      <c r="AO5" s="624"/>
      <c r="AP5" s="34"/>
      <c r="AQ5" s="626"/>
      <c r="AR5" s="626"/>
      <c r="AS5" s="626"/>
      <c r="AT5" s="626"/>
      <c r="AU5" s="34"/>
      <c r="AV5" s="624"/>
      <c r="AW5" s="624"/>
      <c r="AX5" s="34"/>
      <c r="AY5" s="34"/>
      <c r="AZ5" s="34"/>
      <c r="BA5" s="34"/>
      <c r="BB5" s="1517"/>
      <c r="BC5" s="1518"/>
      <c r="BD5" s="1518"/>
      <c r="BE5" s="1518"/>
      <c r="BF5" s="1519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624"/>
      <c r="BR5" s="624"/>
      <c r="BS5" s="624"/>
      <c r="BT5" s="624"/>
    </row>
    <row r="6" spans="1:72" ht="20.25" customHeight="1" thickBot="1">
      <c r="A6" s="476"/>
      <c r="B6" s="1588">
        <f>AQ7</f>
        <v>6</v>
      </c>
      <c r="C6" s="1589"/>
      <c r="D6" s="1589"/>
      <c r="E6" s="1590" t="str">
        <f>AT7</f>
        <v>Hilden</v>
      </c>
      <c r="F6" s="1590"/>
      <c r="G6" s="1590"/>
      <c r="H6" s="1590"/>
      <c r="I6" s="1590"/>
      <c r="J6" s="1590"/>
      <c r="K6" s="1590"/>
      <c r="L6" s="1590"/>
      <c r="M6" s="1590"/>
      <c r="N6" s="1589" t="s">
        <v>104</v>
      </c>
      <c r="O6" s="1589"/>
      <c r="P6" s="1589"/>
      <c r="Q6" s="1590" t="str">
        <f>BD7</f>
        <v>BC-Hilden</v>
      </c>
      <c r="R6" s="1590"/>
      <c r="S6" s="1590"/>
      <c r="T6" s="1590"/>
      <c r="U6" s="1590"/>
      <c r="V6" s="1590"/>
      <c r="W6" s="1590"/>
      <c r="X6" s="1590"/>
      <c r="Y6" s="1590"/>
      <c r="Z6" s="1590"/>
      <c r="AA6" s="1587">
        <f>BN7</f>
        <v>40557</v>
      </c>
      <c r="AB6" s="1587"/>
      <c r="AC6" s="1587"/>
      <c r="AN6" s="624"/>
      <c r="AO6" s="624"/>
      <c r="AP6" s="520"/>
      <c r="AQ6" s="1595" t="s">
        <v>136</v>
      </c>
      <c r="AR6" s="1595"/>
      <c r="AS6" s="1595"/>
      <c r="AT6" s="1595" t="s">
        <v>106</v>
      </c>
      <c r="AU6" s="1595"/>
      <c r="AV6" s="1595"/>
      <c r="AW6" s="1595"/>
      <c r="AX6" s="1595"/>
      <c r="AY6" s="1595"/>
      <c r="AZ6" s="1595"/>
      <c r="BA6" s="1595"/>
      <c r="BB6" s="1595"/>
      <c r="BC6" s="522"/>
      <c r="BD6" s="1595" t="s">
        <v>107</v>
      </c>
      <c r="BE6" s="1595"/>
      <c r="BF6" s="1595"/>
      <c r="BG6" s="1595"/>
      <c r="BH6" s="1595"/>
      <c r="BI6" s="1595"/>
      <c r="BJ6" s="1595"/>
      <c r="BK6" s="1595"/>
      <c r="BL6" s="1595"/>
      <c r="BM6" s="1595"/>
      <c r="BN6" s="523"/>
      <c r="BO6" s="524" t="s">
        <v>4</v>
      </c>
      <c r="BP6" s="523"/>
      <c r="BQ6" s="624"/>
      <c r="BR6" s="624"/>
      <c r="BS6" s="624"/>
      <c r="BT6" s="624"/>
    </row>
    <row r="7" spans="1:72" ht="14.25" customHeight="1">
      <c r="A7" s="476"/>
      <c r="B7" s="1535" t="s">
        <v>105</v>
      </c>
      <c r="C7" s="1536"/>
      <c r="D7" s="1536"/>
      <c r="E7" s="1569" t="s">
        <v>106</v>
      </c>
      <c r="F7" s="1569"/>
      <c r="G7" s="1569"/>
      <c r="H7" s="1569"/>
      <c r="I7" s="1569"/>
      <c r="J7" s="1569"/>
      <c r="K7" s="1569"/>
      <c r="L7" s="1569"/>
      <c r="M7" s="1569"/>
      <c r="N7" s="1538" t="s">
        <v>127</v>
      </c>
      <c r="O7" s="1538"/>
      <c r="P7" s="1538"/>
      <c r="Q7" s="1569" t="s">
        <v>107</v>
      </c>
      <c r="R7" s="1569"/>
      <c r="S7" s="1569"/>
      <c r="T7" s="1569"/>
      <c r="U7" s="1569"/>
      <c r="V7" s="1569"/>
      <c r="W7" s="1569"/>
      <c r="X7" s="1569"/>
      <c r="Y7" s="1569"/>
      <c r="Z7" s="1569"/>
      <c r="AA7" s="1574" t="s">
        <v>4</v>
      </c>
      <c r="AB7" s="1536"/>
      <c r="AC7" s="1536"/>
      <c r="AN7" s="624"/>
      <c r="AO7" s="624"/>
      <c r="AP7" s="520"/>
      <c r="AQ7" s="1602">
        <v>6</v>
      </c>
      <c r="AR7" s="1603"/>
      <c r="AS7" s="669"/>
      <c r="AT7" s="1596" t="s">
        <v>31</v>
      </c>
      <c r="AU7" s="1596"/>
      <c r="AV7" s="1596"/>
      <c r="AW7" s="1596"/>
      <c r="AX7" s="1596"/>
      <c r="AY7" s="1596"/>
      <c r="AZ7" s="1596"/>
      <c r="BA7" s="1596"/>
      <c r="BB7" s="1597"/>
      <c r="BC7" s="620"/>
      <c r="BD7" s="1600" t="s">
        <v>182</v>
      </c>
      <c r="BE7" s="1596"/>
      <c r="BF7" s="1596"/>
      <c r="BG7" s="1596"/>
      <c r="BH7" s="1596"/>
      <c r="BI7" s="1596"/>
      <c r="BJ7" s="1596"/>
      <c r="BK7" s="1596"/>
      <c r="BL7" s="1596"/>
      <c r="BM7" s="1597"/>
      <c r="BN7" s="1591">
        <f ca="1">TODAY()</f>
        <v>40557</v>
      </c>
      <c r="BO7" s="1592"/>
      <c r="BP7" s="623"/>
      <c r="BQ7" s="624"/>
      <c r="BR7" s="624"/>
      <c r="BS7" s="624"/>
      <c r="BT7" s="624"/>
    </row>
    <row r="8" spans="1:72" ht="12.75" customHeight="1" thickBot="1">
      <c r="A8" s="476"/>
      <c r="B8" s="1535"/>
      <c r="C8" s="1536"/>
      <c r="D8" s="1536"/>
      <c r="E8" s="1569"/>
      <c r="F8" s="1569"/>
      <c r="G8" s="1569"/>
      <c r="H8" s="1569"/>
      <c r="I8" s="1569"/>
      <c r="J8" s="1569"/>
      <c r="K8" s="1569"/>
      <c r="L8" s="1569"/>
      <c r="M8" s="1569"/>
      <c r="N8" s="1538"/>
      <c r="O8" s="1538"/>
      <c r="P8" s="1538"/>
      <c r="Q8" s="1569"/>
      <c r="R8" s="1569"/>
      <c r="S8" s="1569"/>
      <c r="T8" s="1569"/>
      <c r="U8" s="1569"/>
      <c r="V8" s="1569"/>
      <c r="W8" s="1569"/>
      <c r="X8" s="1569"/>
      <c r="Y8" s="1569"/>
      <c r="Z8" s="1569"/>
      <c r="AA8" s="1536"/>
      <c r="AB8" s="1536"/>
      <c r="AC8" s="1536"/>
      <c r="AN8" s="624"/>
      <c r="AO8" s="624"/>
      <c r="AP8" s="520"/>
      <c r="AQ8" s="1603"/>
      <c r="AR8" s="1603"/>
      <c r="AS8" s="669"/>
      <c r="AT8" s="1598"/>
      <c r="AU8" s="1598"/>
      <c r="AV8" s="1598"/>
      <c r="AW8" s="1598"/>
      <c r="AX8" s="1598"/>
      <c r="AY8" s="1598"/>
      <c r="AZ8" s="1598"/>
      <c r="BA8" s="1598"/>
      <c r="BB8" s="1599"/>
      <c r="BC8" s="620"/>
      <c r="BD8" s="1601"/>
      <c r="BE8" s="1598"/>
      <c r="BF8" s="1598"/>
      <c r="BG8" s="1598"/>
      <c r="BH8" s="1598"/>
      <c r="BI8" s="1598"/>
      <c r="BJ8" s="1598"/>
      <c r="BK8" s="1598"/>
      <c r="BL8" s="1598"/>
      <c r="BM8" s="1599"/>
      <c r="BN8" s="1593"/>
      <c r="BO8" s="1594"/>
      <c r="BP8" s="623"/>
      <c r="BQ8" s="624"/>
      <c r="BR8" s="624"/>
      <c r="BS8" s="624"/>
      <c r="BT8" s="624"/>
    </row>
    <row r="9" spans="1:72" ht="11.25" customHeight="1" hidden="1" thickBot="1">
      <c r="A9" s="476"/>
      <c r="B9" s="1571"/>
      <c r="C9" s="1541"/>
      <c r="D9" s="1541"/>
      <c r="E9" s="1570"/>
      <c r="F9" s="1570"/>
      <c r="G9" s="1570"/>
      <c r="H9" s="1570"/>
      <c r="I9" s="1570"/>
      <c r="J9" s="1570"/>
      <c r="K9" s="1570"/>
      <c r="L9" s="1570"/>
      <c r="M9" s="1570"/>
      <c r="N9" s="1570"/>
      <c r="O9" s="1570"/>
      <c r="P9" s="1570"/>
      <c r="Q9" s="1570"/>
      <c r="R9" s="1570"/>
      <c r="S9" s="1570"/>
      <c r="T9" s="1570"/>
      <c r="U9" s="1570"/>
      <c r="V9" s="1570"/>
      <c r="W9" s="1570"/>
      <c r="X9" s="1570"/>
      <c r="Y9" s="1570"/>
      <c r="Z9" s="1570"/>
      <c r="AA9" s="481"/>
      <c r="AB9" s="481"/>
      <c r="AC9" s="481"/>
      <c r="AN9" s="624"/>
      <c r="AO9" s="624"/>
      <c r="AP9" s="520"/>
      <c r="AQ9" s="1607"/>
      <c r="AR9" s="1608"/>
      <c r="AS9" s="1608"/>
      <c r="AT9" s="1607"/>
      <c r="AU9" s="1608"/>
      <c r="AV9" s="1608"/>
      <c r="AW9" s="1608"/>
      <c r="AX9" s="1608"/>
      <c r="AY9" s="1608"/>
      <c r="AZ9" s="1608"/>
      <c r="BA9" s="1608"/>
      <c r="BB9" s="1608"/>
      <c r="BC9" s="620"/>
      <c r="BD9" s="1608"/>
      <c r="BE9" s="1608"/>
      <c r="BF9" s="1608"/>
      <c r="BG9" s="1608"/>
      <c r="BH9" s="1608"/>
      <c r="BI9" s="1608"/>
      <c r="BJ9" s="1608"/>
      <c r="BK9" s="1608"/>
      <c r="BL9" s="1608"/>
      <c r="BM9" s="1608"/>
      <c r="BN9" s="521"/>
      <c r="BO9" s="521"/>
      <c r="BP9" s="525"/>
      <c r="BQ9" s="624"/>
      <c r="BR9" s="624"/>
      <c r="BS9" s="624"/>
      <c r="BT9" s="624"/>
    </row>
    <row r="10" spans="1:72" ht="20.25" customHeight="1" thickBot="1">
      <c r="A10" s="476"/>
      <c r="B10" s="1537" t="str">
        <f>AQ11</f>
        <v>BC-Hilden</v>
      </c>
      <c r="C10" s="1538"/>
      <c r="D10" s="1538"/>
      <c r="E10" s="1538"/>
      <c r="F10" s="1538"/>
      <c r="G10" s="1538"/>
      <c r="H10" s="1538"/>
      <c r="I10" s="1538"/>
      <c r="J10" s="1538"/>
      <c r="K10" s="1538"/>
      <c r="L10" s="1538"/>
      <c r="M10" s="1538"/>
      <c r="N10" s="482"/>
      <c r="O10" s="480" t="s">
        <v>108</v>
      </c>
      <c r="P10" s="483"/>
      <c r="Q10" s="1538" t="str">
        <f>BD11</f>
        <v>BSV Kamen</v>
      </c>
      <c r="R10" s="1538"/>
      <c r="S10" s="1538"/>
      <c r="T10" s="1538"/>
      <c r="U10" s="1538"/>
      <c r="V10" s="1538"/>
      <c r="W10" s="1538"/>
      <c r="X10" s="1538"/>
      <c r="Y10" s="1538"/>
      <c r="Z10" s="1538"/>
      <c r="AA10" s="1538"/>
      <c r="AB10" s="1538"/>
      <c r="AC10" s="1538"/>
      <c r="AN10" s="624"/>
      <c r="AO10" s="624"/>
      <c r="AP10" s="620"/>
      <c r="AQ10" s="1612" t="s">
        <v>109</v>
      </c>
      <c r="AR10" s="1612"/>
      <c r="AS10" s="1612"/>
      <c r="AT10" s="1612"/>
      <c r="AU10" s="1612"/>
      <c r="AV10" s="1612"/>
      <c r="AW10" s="1612"/>
      <c r="AX10" s="1612"/>
      <c r="AY10" s="1612"/>
      <c r="AZ10" s="1612"/>
      <c r="BA10" s="1612"/>
      <c r="BB10" s="1612"/>
      <c r="BC10" s="522"/>
      <c r="BD10" s="1613" t="s">
        <v>110</v>
      </c>
      <c r="BE10" s="1613"/>
      <c r="BF10" s="1613"/>
      <c r="BG10" s="1613"/>
      <c r="BH10" s="1613"/>
      <c r="BI10" s="1613"/>
      <c r="BJ10" s="1613"/>
      <c r="BK10" s="1613"/>
      <c r="BL10" s="1613"/>
      <c r="BM10" s="1613"/>
      <c r="BN10" s="1613"/>
      <c r="BO10" s="1613"/>
      <c r="BP10" s="1613"/>
      <c r="BQ10" s="624"/>
      <c r="BR10" s="624"/>
      <c r="BS10" s="624"/>
      <c r="BT10" s="624"/>
    </row>
    <row r="11" spans="1:72" ht="12.75" customHeight="1">
      <c r="A11" s="476"/>
      <c r="B11" s="1582" t="s">
        <v>109</v>
      </c>
      <c r="C11" s="1569"/>
      <c r="D11" s="1569"/>
      <c r="E11" s="1569"/>
      <c r="F11" s="1569"/>
      <c r="G11" s="1569"/>
      <c r="H11" s="1569"/>
      <c r="I11" s="1569"/>
      <c r="J11" s="1569"/>
      <c r="K11" s="1569"/>
      <c r="L11" s="1569"/>
      <c r="M11" s="1569"/>
      <c r="N11" s="1565">
        <f>IF(O25=0,"",IF(O25&gt;P25,2,IF(O25=P25,1,0)))</f>
        <v>0</v>
      </c>
      <c r="O11" s="1583" t="s">
        <v>15</v>
      </c>
      <c r="P11" s="1565">
        <f>IF(N11="","",2-N11)</f>
        <v>2</v>
      </c>
      <c r="Q11" s="1569" t="s">
        <v>110</v>
      </c>
      <c r="R11" s="1569"/>
      <c r="S11" s="1569"/>
      <c r="T11" s="1569"/>
      <c r="U11" s="1569"/>
      <c r="V11" s="1569"/>
      <c r="W11" s="1569"/>
      <c r="X11" s="1569"/>
      <c r="Y11" s="1569"/>
      <c r="Z11" s="1569"/>
      <c r="AA11" s="1569"/>
      <c r="AB11" s="1569"/>
      <c r="AC11" s="1569"/>
      <c r="AN11" s="624"/>
      <c r="AO11" s="624"/>
      <c r="AP11" s="520"/>
      <c r="AQ11" s="998" t="s">
        <v>182</v>
      </c>
      <c r="AR11" s="1520"/>
      <c r="AS11" s="1520"/>
      <c r="AT11" s="1520"/>
      <c r="AU11" s="1520"/>
      <c r="AV11" s="1520"/>
      <c r="AW11" s="1520"/>
      <c r="AX11" s="1520"/>
      <c r="AY11" s="1520"/>
      <c r="AZ11" s="1520"/>
      <c r="BA11" s="1520"/>
      <c r="BB11" s="999"/>
      <c r="BC11" s="620"/>
      <c r="BD11" s="998" t="s">
        <v>183</v>
      </c>
      <c r="BE11" s="1520"/>
      <c r="BF11" s="1520"/>
      <c r="BG11" s="1520"/>
      <c r="BH11" s="1520"/>
      <c r="BI11" s="1520"/>
      <c r="BJ11" s="1520"/>
      <c r="BK11" s="1520"/>
      <c r="BL11" s="1520"/>
      <c r="BM11" s="1520"/>
      <c r="BN11" s="1520"/>
      <c r="BO11" s="999"/>
      <c r="BP11" s="621"/>
      <c r="BQ11" s="624"/>
      <c r="BR11" s="624"/>
      <c r="BS11" s="624"/>
      <c r="BT11" s="624"/>
    </row>
    <row r="12" spans="1:72" ht="15" customHeight="1" thickBot="1">
      <c r="A12" s="476"/>
      <c r="B12" s="1582"/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5"/>
      <c r="O12" s="1583"/>
      <c r="P12" s="1565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N12" s="624"/>
      <c r="AO12" s="624"/>
      <c r="AP12" s="520"/>
      <c r="AQ12" s="1521"/>
      <c r="AR12" s="1522"/>
      <c r="AS12" s="1522"/>
      <c r="AT12" s="1522"/>
      <c r="AU12" s="1522"/>
      <c r="AV12" s="1522"/>
      <c r="AW12" s="1522"/>
      <c r="AX12" s="1522"/>
      <c r="AY12" s="1522"/>
      <c r="AZ12" s="1522"/>
      <c r="BA12" s="1522"/>
      <c r="BB12" s="1523"/>
      <c r="BC12" s="620"/>
      <c r="BD12" s="1521"/>
      <c r="BE12" s="1522"/>
      <c r="BF12" s="1522"/>
      <c r="BG12" s="1522"/>
      <c r="BH12" s="1522"/>
      <c r="BI12" s="1522"/>
      <c r="BJ12" s="1522"/>
      <c r="BK12" s="1522"/>
      <c r="BL12" s="1522"/>
      <c r="BM12" s="1522"/>
      <c r="BN12" s="1522"/>
      <c r="BO12" s="1523"/>
      <c r="BP12" s="621"/>
      <c r="BQ12" s="624"/>
      <c r="BR12" s="624"/>
      <c r="BS12" s="624"/>
      <c r="BT12" s="624"/>
    </row>
    <row r="13" spans="1:72" ht="0.75" customHeight="1" hidden="1" thickBot="1">
      <c r="A13" s="476"/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5"/>
      <c r="AN13" s="624"/>
      <c r="AO13" s="624"/>
      <c r="AP13" s="520"/>
      <c r="AQ13" s="486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622"/>
      <c r="BC13" s="620"/>
      <c r="BD13" s="486"/>
      <c r="BE13" s="487"/>
      <c r="BF13" s="487"/>
      <c r="BG13" s="487"/>
      <c r="BH13" s="487"/>
      <c r="BI13" s="487"/>
      <c r="BJ13" s="487"/>
      <c r="BK13" s="487"/>
      <c r="BL13" s="487"/>
      <c r="BM13" s="487"/>
      <c r="BN13" s="487"/>
      <c r="BO13" s="622"/>
      <c r="BP13" s="622"/>
      <c r="BQ13" s="624"/>
      <c r="BR13" s="624"/>
      <c r="BS13" s="624"/>
      <c r="BT13" s="624"/>
    </row>
    <row r="14" spans="1:72" ht="16.5" thickBot="1">
      <c r="A14" s="476"/>
      <c r="B14" s="1534"/>
      <c r="C14" s="1584"/>
      <c r="D14" s="1584"/>
      <c r="E14" s="1584"/>
      <c r="F14" s="1532"/>
      <c r="G14" s="1541" t="s">
        <v>6</v>
      </c>
      <c r="H14" s="1541"/>
      <c r="I14" s="1541"/>
      <c r="J14" s="1541"/>
      <c r="K14" s="1542"/>
      <c r="L14" s="488" t="s">
        <v>111</v>
      </c>
      <c r="M14" s="489"/>
      <c r="N14" s="490"/>
      <c r="O14" s="491" t="s">
        <v>112</v>
      </c>
      <c r="P14" s="492" t="s">
        <v>113</v>
      </c>
      <c r="Q14" s="1532"/>
      <c r="R14" s="1533"/>
      <c r="S14" s="1533"/>
      <c r="T14" s="1533"/>
      <c r="U14" s="1534"/>
      <c r="V14" s="1585" t="s">
        <v>6</v>
      </c>
      <c r="W14" s="1585"/>
      <c r="X14" s="1585"/>
      <c r="Y14" s="1585"/>
      <c r="Z14" s="1571"/>
      <c r="AA14" s="488" t="s">
        <v>111</v>
      </c>
      <c r="AB14" s="489"/>
      <c r="AC14" s="489"/>
      <c r="AN14" s="624"/>
      <c r="AO14" s="624"/>
      <c r="AP14" s="520"/>
      <c r="AQ14" s="1614"/>
      <c r="AR14" s="1615"/>
      <c r="AS14" s="1615"/>
      <c r="AT14" s="1615"/>
      <c r="AU14" s="1616"/>
      <c r="AV14" s="1617" t="s">
        <v>6</v>
      </c>
      <c r="AW14" s="1618"/>
      <c r="AX14" s="1618"/>
      <c r="AY14" s="1618"/>
      <c r="AZ14" s="1619"/>
      <c r="BA14" s="651" t="s">
        <v>138</v>
      </c>
      <c r="BB14" s="1626"/>
      <c r="BC14" s="650"/>
      <c r="BD14" s="1620"/>
      <c r="BE14" s="1621"/>
      <c r="BF14" s="1621"/>
      <c r="BG14" s="1621"/>
      <c r="BH14" s="1622"/>
      <c r="BI14" s="1623" t="s">
        <v>6</v>
      </c>
      <c r="BJ14" s="1624"/>
      <c r="BK14" s="1624"/>
      <c r="BL14" s="1624"/>
      <c r="BM14" s="1625"/>
      <c r="BN14" s="651" t="s">
        <v>138</v>
      </c>
      <c r="BO14" s="1626"/>
      <c r="BP14" s="521"/>
      <c r="BQ14" s="624"/>
      <c r="BR14" s="624"/>
      <c r="BS14" s="624"/>
      <c r="BT14" s="624"/>
    </row>
    <row r="15" spans="1:72" ht="16.5" thickBot="1">
      <c r="A15" s="476"/>
      <c r="B15" s="1577" t="s">
        <v>79</v>
      </c>
      <c r="C15" s="1577"/>
      <c r="D15" s="1577"/>
      <c r="E15" s="1577"/>
      <c r="F15" s="1578"/>
      <c r="G15" s="1571" t="s">
        <v>39</v>
      </c>
      <c r="H15" s="1541"/>
      <c r="I15" s="1541"/>
      <c r="J15" s="1541"/>
      <c r="K15" s="1542"/>
      <c r="L15" s="493" t="s">
        <v>114</v>
      </c>
      <c r="M15" s="494" t="s">
        <v>115</v>
      </c>
      <c r="N15" s="495" t="s">
        <v>2</v>
      </c>
      <c r="O15" s="1575"/>
      <c r="P15" s="1576"/>
      <c r="Q15" s="1579" t="s">
        <v>79</v>
      </c>
      <c r="R15" s="1580"/>
      <c r="S15" s="1580"/>
      <c r="T15" s="1580"/>
      <c r="U15" s="1581"/>
      <c r="V15" s="1585" t="s">
        <v>39</v>
      </c>
      <c r="W15" s="1585"/>
      <c r="X15" s="1585"/>
      <c r="Y15" s="1585"/>
      <c r="Z15" s="1571"/>
      <c r="AA15" s="493" t="s">
        <v>114</v>
      </c>
      <c r="AB15" s="494" t="s">
        <v>115</v>
      </c>
      <c r="AC15" s="494" t="s">
        <v>2</v>
      </c>
      <c r="AN15" s="624"/>
      <c r="AO15" s="624"/>
      <c r="AP15" s="520"/>
      <c r="AQ15" s="1604" t="s">
        <v>79</v>
      </c>
      <c r="AR15" s="1605"/>
      <c r="AS15" s="1605"/>
      <c r="AT15" s="1605"/>
      <c r="AU15" s="1606"/>
      <c r="AV15" s="1620" t="s">
        <v>39</v>
      </c>
      <c r="AW15" s="1621"/>
      <c r="AX15" s="1621"/>
      <c r="AY15" s="1621"/>
      <c r="AZ15" s="1622"/>
      <c r="BA15" s="657" t="s">
        <v>139</v>
      </c>
      <c r="BB15" s="1627"/>
      <c r="BC15" s="650"/>
      <c r="BD15" s="1604" t="s">
        <v>79</v>
      </c>
      <c r="BE15" s="1605"/>
      <c r="BF15" s="1605"/>
      <c r="BG15" s="1605"/>
      <c r="BH15" s="1606"/>
      <c r="BI15" s="1620" t="s">
        <v>39</v>
      </c>
      <c r="BJ15" s="1621"/>
      <c r="BK15" s="1621"/>
      <c r="BL15" s="1621"/>
      <c r="BM15" s="1622"/>
      <c r="BN15" s="652" t="s">
        <v>139</v>
      </c>
      <c r="BO15" s="1627"/>
      <c r="BP15" s="617"/>
      <c r="BQ15" s="624"/>
      <c r="BR15" s="624"/>
      <c r="BS15" s="624"/>
      <c r="BT15" s="624"/>
    </row>
    <row r="16" spans="1:72" ht="16.5" customHeight="1" thickBot="1">
      <c r="A16" s="476"/>
      <c r="B16" s="1550" t="s">
        <v>7</v>
      </c>
      <c r="C16" s="1550"/>
      <c r="D16" s="1550"/>
      <c r="E16" s="1550"/>
      <c r="F16" s="1552"/>
      <c r="G16" s="480" t="s">
        <v>116</v>
      </c>
      <c r="H16" s="480" t="s">
        <v>117</v>
      </c>
      <c r="I16" s="480" t="s">
        <v>118</v>
      </c>
      <c r="J16" s="480" t="s">
        <v>119</v>
      </c>
      <c r="K16" s="480" t="s">
        <v>120</v>
      </c>
      <c r="L16" s="490" t="s">
        <v>28</v>
      </c>
      <c r="M16" s="498"/>
      <c r="N16" s="490"/>
      <c r="O16" s="491" t="s">
        <v>121</v>
      </c>
      <c r="P16" s="499"/>
      <c r="Q16" s="1555" t="s">
        <v>7</v>
      </c>
      <c r="R16" s="1553"/>
      <c r="S16" s="1553"/>
      <c r="T16" s="1553"/>
      <c r="U16" s="1554"/>
      <c r="V16" s="497" t="s">
        <v>116</v>
      </c>
      <c r="W16" s="496" t="s">
        <v>117</v>
      </c>
      <c r="X16" s="497" t="s">
        <v>118</v>
      </c>
      <c r="Y16" s="496" t="s">
        <v>119</v>
      </c>
      <c r="Z16" s="495" t="s">
        <v>120</v>
      </c>
      <c r="AA16" s="500" t="s">
        <v>28</v>
      </c>
      <c r="AB16" s="498"/>
      <c r="AC16" s="498"/>
      <c r="AN16" s="624"/>
      <c r="AO16" s="624"/>
      <c r="AP16" s="520"/>
      <c r="AQ16" s="1609"/>
      <c r="AR16" s="1610"/>
      <c r="AS16" s="1610"/>
      <c r="AT16" s="1610"/>
      <c r="AU16" s="1610"/>
      <c r="AV16" s="658"/>
      <c r="AW16" s="658"/>
      <c r="AX16" s="658"/>
      <c r="AY16" s="658"/>
      <c r="AZ16" s="658"/>
      <c r="BA16" s="659"/>
      <c r="BB16" s="1628"/>
      <c r="BC16" s="650"/>
      <c r="BD16" s="1609"/>
      <c r="BE16" s="1610"/>
      <c r="BF16" s="1610"/>
      <c r="BG16" s="1610"/>
      <c r="BH16" s="1611"/>
      <c r="BI16" s="658"/>
      <c r="BJ16" s="658"/>
      <c r="BK16" s="658"/>
      <c r="BL16" s="658"/>
      <c r="BM16" s="658"/>
      <c r="BN16" s="659"/>
      <c r="BO16" s="1630"/>
      <c r="BP16" s="521"/>
      <c r="BQ16" s="624"/>
      <c r="BR16" s="624"/>
      <c r="BS16" s="624"/>
      <c r="BT16" s="624"/>
    </row>
    <row r="17" spans="1:72" ht="16.5" customHeight="1" thickBot="1" thickTop="1">
      <c r="A17" s="1548" t="s">
        <v>40</v>
      </c>
      <c r="B17" s="1564" t="str">
        <f aca="true" t="shared" si="0" ref="B17:B24">AQ17</f>
        <v>Bielefeldt</v>
      </c>
      <c r="C17" s="1564"/>
      <c r="D17" s="1564"/>
      <c r="E17" s="1564"/>
      <c r="F17" s="1564"/>
      <c r="G17" s="501">
        <f aca="true" t="shared" si="1" ref="G17:K24">AV17</f>
        <v>13</v>
      </c>
      <c r="H17" s="501">
        <f t="shared" si="1"/>
        <v>11</v>
      </c>
      <c r="I17" s="501">
        <f t="shared" si="1"/>
        <v>0</v>
      </c>
      <c r="J17" s="501">
        <f t="shared" si="1"/>
        <v>0</v>
      </c>
      <c r="K17" s="501">
        <f t="shared" si="1"/>
        <v>0</v>
      </c>
      <c r="L17" s="502">
        <f aca="true" t="shared" si="2" ref="L17:L24">(G17+H17+I17+J17+K17)</f>
        <v>24</v>
      </c>
      <c r="M17" s="1540">
        <f>IF(ISERROR(L17/L18),"",TRUNC(L17/L18,3))</f>
        <v>0.685</v>
      </c>
      <c r="N17" s="1566">
        <f>BB17</f>
        <v>5</v>
      </c>
      <c r="O17" s="479">
        <f>IF(O18="","",IF(O18&gt;P18,2,IF(O18=P18,1,0)))</f>
        <v>0</v>
      </c>
      <c r="P17" s="479">
        <f>IF(O18="","",2-O17)</f>
        <v>2</v>
      </c>
      <c r="Q17" s="1543" t="str">
        <f aca="true" t="shared" si="3" ref="Q17:Q24">BD17</f>
        <v>Eggers</v>
      </c>
      <c r="R17" s="1544"/>
      <c r="S17" s="1544"/>
      <c r="T17" s="1544"/>
      <c r="U17" s="1545"/>
      <c r="V17" s="502">
        <f aca="true" t="shared" si="4" ref="V17:Z24">BI17</f>
        <v>15</v>
      </c>
      <c r="W17" s="502">
        <f t="shared" si="4"/>
        <v>15</v>
      </c>
      <c r="X17" s="502">
        <f t="shared" si="4"/>
        <v>0</v>
      </c>
      <c r="Y17" s="502">
        <f t="shared" si="4"/>
        <v>0</v>
      </c>
      <c r="Z17" s="502">
        <f t="shared" si="4"/>
        <v>0</v>
      </c>
      <c r="AA17" s="502">
        <f aca="true" t="shared" si="5" ref="AA17:AA24">(V17+W17+X17+Y17+Z17)</f>
        <v>30</v>
      </c>
      <c r="AB17" s="1540">
        <f>IF(ISERROR(AA17/AA18),"",TRUNC(AA17/AA18,3))</f>
        <v>0.833</v>
      </c>
      <c r="AC17" s="1566">
        <f>BO17</f>
        <v>6</v>
      </c>
      <c r="AN17" s="624"/>
      <c r="AO17" s="624"/>
      <c r="AP17" s="520"/>
      <c r="AQ17" s="1640" t="s">
        <v>90</v>
      </c>
      <c r="AR17" s="1641"/>
      <c r="AS17" s="1641"/>
      <c r="AT17" s="1641"/>
      <c r="AU17" s="1642"/>
      <c r="AV17" s="655">
        <v>13</v>
      </c>
      <c r="AW17" s="655">
        <v>11</v>
      </c>
      <c r="AX17" s="655"/>
      <c r="AY17" s="655"/>
      <c r="AZ17" s="655"/>
      <c r="BA17" s="656">
        <f>SUM(AV17:AZ17)</f>
        <v>24</v>
      </c>
      <c r="BB17" s="1638">
        <v>5</v>
      </c>
      <c r="BC17" s="650"/>
      <c r="BD17" s="1640" t="s">
        <v>188</v>
      </c>
      <c r="BE17" s="1641"/>
      <c r="BF17" s="1641"/>
      <c r="BG17" s="1641"/>
      <c r="BH17" s="1642"/>
      <c r="BI17" s="629">
        <v>15</v>
      </c>
      <c r="BJ17" s="629">
        <v>15</v>
      </c>
      <c r="BK17" s="629"/>
      <c r="BL17" s="629"/>
      <c r="BM17" s="629"/>
      <c r="BN17" s="653">
        <f>SUM(BI17:BM17)</f>
        <v>30</v>
      </c>
      <c r="BO17" s="1629">
        <v>6</v>
      </c>
      <c r="BP17" s="1631"/>
      <c r="BQ17" s="624"/>
      <c r="BR17" s="624"/>
      <c r="BS17" s="624"/>
      <c r="BT17" s="624"/>
    </row>
    <row r="18" spans="1:72" ht="18" customHeight="1" thickBot="1" thickTop="1">
      <c r="A18" s="1548"/>
      <c r="B18" s="1539" t="str">
        <f t="shared" si="0"/>
        <v>Bernd</v>
      </c>
      <c r="C18" s="1539"/>
      <c r="D18" s="1539"/>
      <c r="E18" s="1539"/>
      <c r="F18" s="1539"/>
      <c r="G18" s="501">
        <f t="shared" si="1"/>
        <v>19</v>
      </c>
      <c r="H18" s="501">
        <f t="shared" si="1"/>
        <v>16</v>
      </c>
      <c r="I18" s="501">
        <f t="shared" si="1"/>
        <v>0</v>
      </c>
      <c r="J18" s="501">
        <f t="shared" si="1"/>
        <v>0</v>
      </c>
      <c r="K18" s="501">
        <f t="shared" si="1"/>
        <v>0</v>
      </c>
      <c r="L18" s="502">
        <f t="shared" si="2"/>
        <v>35</v>
      </c>
      <c r="M18" s="1540"/>
      <c r="N18" s="1566"/>
      <c r="O18" s="479">
        <f>IF(G17=0,"",SUMPRODUCT((G17:K17&gt;0)*(G17:K17&gt;V17:Z17))*2+SUMPRODUCT((G17:K17&gt;0)*(G17:K17=V17:Z17)))</f>
        <v>0</v>
      </c>
      <c r="P18" s="479">
        <f>IF(O18="","",COUNTIF(G17:K17,"&gt;0")*2-O18)</f>
        <v>4</v>
      </c>
      <c r="Q18" s="1546" t="str">
        <f t="shared" si="3"/>
        <v>Ralf</v>
      </c>
      <c r="R18" s="1539"/>
      <c r="S18" s="1539"/>
      <c r="T18" s="1539"/>
      <c r="U18" s="1547"/>
      <c r="V18" s="502">
        <f t="shared" si="4"/>
        <v>20</v>
      </c>
      <c r="W18" s="502">
        <f t="shared" si="4"/>
        <v>16</v>
      </c>
      <c r="X18" s="502">
        <f t="shared" si="4"/>
        <v>0</v>
      </c>
      <c r="Y18" s="502">
        <f t="shared" si="4"/>
        <v>0</v>
      </c>
      <c r="Z18" s="502">
        <f t="shared" si="4"/>
        <v>0</v>
      </c>
      <c r="AA18" s="502">
        <f t="shared" si="5"/>
        <v>36</v>
      </c>
      <c r="AB18" s="1540"/>
      <c r="AC18" s="1566"/>
      <c r="AN18" s="624"/>
      <c r="AO18" s="624"/>
      <c r="AP18" s="520"/>
      <c r="AQ18" s="1632" t="s">
        <v>91</v>
      </c>
      <c r="AR18" s="1633"/>
      <c r="AS18" s="1633"/>
      <c r="AT18" s="1633"/>
      <c r="AU18" s="1634"/>
      <c r="AV18" s="630">
        <v>19</v>
      </c>
      <c r="AW18" s="630">
        <v>16</v>
      </c>
      <c r="AX18" s="630"/>
      <c r="AY18" s="630"/>
      <c r="AZ18" s="630"/>
      <c r="BA18" s="654">
        <f aca="true" t="shared" si="6" ref="BA18:BA24">SUM(AV18:AZ18)</f>
        <v>35</v>
      </c>
      <c r="BB18" s="1639"/>
      <c r="BC18" s="650"/>
      <c r="BD18" s="1632" t="s">
        <v>189</v>
      </c>
      <c r="BE18" s="1633"/>
      <c r="BF18" s="1633"/>
      <c r="BG18" s="1633"/>
      <c r="BH18" s="1634"/>
      <c r="BI18" s="630">
        <v>20</v>
      </c>
      <c r="BJ18" s="630">
        <v>16</v>
      </c>
      <c r="BK18" s="630"/>
      <c r="BL18" s="630"/>
      <c r="BM18" s="630"/>
      <c r="BN18" s="654">
        <f aca="true" t="shared" si="7" ref="BN18:BN24">SUM(BI18:BM18)</f>
        <v>36</v>
      </c>
      <c r="BO18" s="1629"/>
      <c r="BP18" s="1631"/>
      <c r="BQ18" s="624"/>
      <c r="BR18" s="624"/>
      <c r="BS18" s="624"/>
      <c r="BT18" s="624"/>
    </row>
    <row r="19" spans="1:72" ht="18" customHeight="1" thickBot="1" thickTop="1">
      <c r="A19" s="1549" t="s">
        <v>42</v>
      </c>
      <c r="B19" s="1564" t="str">
        <f t="shared" si="0"/>
        <v>Möller</v>
      </c>
      <c r="C19" s="1564"/>
      <c r="D19" s="1564"/>
      <c r="E19" s="1564"/>
      <c r="F19" s="1564"/>
      <c r="G19" s="501">
        <f t="shared" si="1"/>
        <v>8</v>
      </c>
      <c r="H19" s="501">
        <f t="shared" si="1"/>
        <v>15</v>
      </c>
      <c r="I19" s="501">
        <f t="shared" si="1"/>
        <v>15</v>
      </c>
      <c r="J19" s="501">
        <f t="shared" si="1"/>
        <v>0</v>
      </c>
      <c r="K19" s="501">
        <f t="shared" si="1"/>
        <v>0</v>
      </c>
      <c r="L19" s="502">
        <f t="shared" si="2"/>
        <v>38</v>
      </c>
      <c r="M19" s="1540">
        <f>IF(ISERROR(L19/L20),"",TRUNC(L19/L20,3))</f>
        <v>0.974</v>
      </c>
      <c r="N19" s="1566">
        <f>BB19</f>
        <v>6</v>
      </c>
      <c r="O19" s="479">
        <f>IF(O20="","",IF(O20&gt;P20,2,IF(O20=P20,1,0)))</f>
        <v>2</v>
      </c>
      <c r="P19" s="479">
        <f>IF(O20="","",2-O19)</f>
        <v>0</v>
      </c>
      <c r="Q19" s="1543" t="str">
        <f t="shared" si="3"/>
        <v>Machmüller</v>
      </c>
      <c r="R19" s="1544"/>
      <c r="S19" s="1544"/>
      <c r="T19" s="1544"/>
      <c r="U19" s="1545"/>
      <c r="V19" s="502">
        <f t="shared" si="4"/>
        <v>15</v>
      </c>
      <c r="W19" s="502">
        <f t="shared" si="4"/>
        <v>11</v>
      </c>
      <c r="X19" s="502">
        <f t="shared" si="4"/>
        <v>8</v>
      </c>
      <c r="Y19" s="502">
        <f t="shared" si="4"/>
        <v>0</v>
      </c>
      <c r="Z19" s="502">
        <f t="shared" si="4"/>
        <v>0</v>
      </c>
      <c r="AA19" s="502">
        <f t="shared" si="5"/>
        <v>34</v>
      </c>
      <c r="AB19" s="1540">
        <f>IF(ISERROR(AA19/AA20),"",TRUNC(AA19/AA20,3))</f>
        <v>0.871</v>
      </c>
      <c r="AC19" s="1566">
        <f>BO19</f>
        <v>5</v>
      </c>
      <c r="AD19" s="484"/>
      <c r="AN19" s="624"/>
      <c r="AO19" s="624"/>
      <c r="AP19" s="520"/>
      <c r="AQ19" s="1635" t="s">
        <v>184</v>
      </c>
      <c r="AR19" s="1636"/>
      <c r="AS19" s="1636"/>
      <c r="AT19" s="1636"/>
      <c r="AU19" s="1637"/>
      <c r="AV19" s="629">
        <v>8</v>
      </c>
      <c r="AW19" s="629">
        <v>15</v>
      </c>
      <c r="AX19" s="629">
        <v>15</v>
      </c>
      <c r="AY19" s="629"/>
      <c r="AZ19" s="629"/>
      <c r="BA19" s="653">
        <f t="shared" si="6"/>
        <v>38</v>
      </c>
      <c r="BB19" s="1638">
        <v>6</v>
      </c>
      <c r="BC19" s="650"/>
      <c r="BD19" s="1635" t="s">
        <v>190</v>
      </c>
      <c r="BE19" s="1636"/>
      <c r="BF19" s="1636"/>
      <c r="BG19" s="1636"/>
      <c r="BH19" s="1637"/>
      <c r="BI19" s="629">
        <v>15</v>
      </c>
      <c r="BJ19" s="629">
        <v>11</v>
      </c>
      <c r="BK19" s="629">
        <v>8</v>
      </c>
      <c r="BL19" s="629"/>
      <c r="BM19" s="629"/>
      <c r="BN19" s="653">
        <f t="shared" si="7"/>
        <v>34</v>
      </c>
      <c r="BO19" s="1629">
        <v>5</v>
      </c>
      <c r="BP19" s="1631"/>
      <c r="BQ19" s="624"/>
      <c r="BR19" s="624"/>
      <c r="BS19" s="624"/>
      <c r="BT19" s="624"/>
    </row>
    <row r="20" spans="1:72" ht="18" customHeight="1" thickBot="1" thickTop="1">
      <c r="A20" s="1549"/>
      <c r="B20" s="1539" t="str">
        <f t="shared" si="0"/>
        <v>Hartmut</v>
      </c>
      <c r="C20" s="1539"/>
      <c r="D20" s="1539"/>
      <c r="E20" s="1539"/>
      <c r="F20" s="1539"/>
      <c r="G20" s="501">
        <f t="shared" si="1"/>
        <v>12</v>
      </c>
      <c r="H20" s="501">
        <f t="shared" si="1"/>
        <v>22</v>
      </c>
      <c r="I20" s="501">
        <f t="shared" si="1"/>
        <v>5</v>
      </c>
      <c r="J20" s="501">
        <f t="shared" si="1"/>
        <v>0</v>
      </c>
      <c r="K20" s="501">
        <f t="shared" si="1"/>
        <v>0</v>
      </c>
      <c r="L20" s="502">
        <f t="shared" si="2"/>
        <v>39</v>
      </c>
      <c r="M20" s="1540"/>
      <c r="N20" s="1566"/>
      <c r="O20" s="479">
        <f>IF(G19=0,"",SUMPRODUCT((G19:K19&gt;0)*(G19:K19&gt;V19:Z19))*2+SUMPRODUCT((G19:K19&gt;0)*(G19:K19=V19:Z19)))</f>
        <v>4</v>
      </c>
      <c r="P20" s="479">
        <f>IF(O20="","",COUNTIF(G19:K19,"&gt;0")*2-O20)</f>
        <v>2</v>
      </c>
      <c r="Q20" s="1546" t="str">
        <f t="shared" si="3"/>
        <v>Ingo</v>
      </c>
      <c r="R20" s="1539"/>
      <c r="S20" s="1539"/>
      <c r="T20" s="1539"/>
      <c r="U20" s="1547"/>
      <c r="V20" s="502">
        <f t="shared" si="4"/>
        <v>13</v>
      </c>
      <c r="W20" s="502">
        <f t="shared" si="4"/>
        <v>21</v>
      </c>
      <c r="X20" s="502">
        <f t="shared" si="4"/>
        <v>5</v>
      </c>
      <c r="Y20" s="502">
        <f t="shared" si="4"/>
        <v>0</v>
      </c>
      <c r="Z20" s="502">
        <f t="shared" si="4"/>
        <v>0</v>
      </c>
      <c r="AA20" s="502">
        <f t="shared" si="5"/>
        <v>39</v>
      </c>
      <c r="AB20" s="1540"/>
      <c r="AC20" s="1566"/>
      <c r="AN20" s="624"/>
      <c r="AO20" s="624"/>
      <c r="AP20" s="520"/>
      <c r="AQ20" s="1632" t="s">
        <v>87</v>
      </c>
      <c r="AR20" s="1633"/>
      <c r="AS20" s="1633"/>
      <c r="AT20" s="1633"/>
      <c r="AU20" s="1634"/>
      <c r="AV20" s="630">
        <v>12</v>
      </c>
      <c r="AW20" s="630">
        <v>22</v>
      </c>
      <c r="AX20" s="630">
        <v>5</v>
      </c>
      <c r="AY20" s="630"/>
      <c r="AZ20" s="630"/>
      <c r="BA20" s="654">
        <f t="shared" si="6"/>
        <v>39</v>
      </c>
      <c r="BB20" s="1639"/>
      <c r="BC20" s="650"/>
      <c r="BD20" s="1632" t="s">
        <v>191</v>
      </c>
      <c r="BE20" s="1633"/>
      <c r="BF20" s="1633"/>
      <c r="BG20" s="1633"/>
      <c r="BH20" s="1634"/>
      <c r="BI20" s="630">
        <v>13</v>
      </c>
      <c r="BJ20" s="630">
        <v>21</v>
      </c>
      <c r="BK20" s="630">
        <v>5</v>
      </c>
      <c r="BL20" s="630"/>
      <c r="BM20" s="630"/>
      <c r="BN20" s="654">
        <f t="shared" si="7"/>
        <v>39</v>
      </c>
      <c r="BO20" s="1629"/>
      <c r="BP20" s="1631"/>
      <c r="BQ20" s="624"/>
      <c r="BR20" s="624"/>
      <c r="BS20" s="624"/>
      <c r="BT20" s="624"/>
    </row>
    <row r="21" spans="1:72" ht="18.75" customHeight="1" thickBot="1" thickTop="1">
      <c r="A21" s="1549" t="s">
        <v>51</v>
      </c>
      <c r="B21" s="1564" t="str">
        <f t="shared" si="0"/>
        <v>Peters</v>
      </c>
      <c r="C21" s="1564"/>
      <c r="D21" s="1564"/>
      <c r="E21" s="1564"/>
      <c r="F21" s="1564"/>
      <c r="G21" s="501">
        <f t="shared" si="1"/>
        <v>8</v>
      </c>
      <c r="H21" s="501">
        <f t="shared" si="1"/>
        <v>11</v>
      </c>
      <c r="I21" s="501">
        <f t="shared" si="1"/>
        <v>0</v>
      </c>
      <c r="J21" s="501">
        <f t="shared" si="1"/>
        <v>0</v>
      </c>
      <c r="K21" s="501">
        <f t="shared" si="1"/>
        <v>0</v>
      </c>
      <c r="L21" s="502">
        <f t="shared" si="2"/>
        <v>19</v>
      </c>
      <c r="M21" s="1540">
        <f>IF(ISERROR(L21/L22),"",TRUNC(L21/L22,3))</f>
        <v>0.542</v>
      </c>
      <c r="N21" s="1566">
        <f>BB21</f>
        <v>5</v>
      </c>
      <c r="O21" s="479">
        <f>IF(O22="","",IF(O22&gt;P22,2,IF(O22=P22,1,0)))</f>
        <v>0</v>
      </c>
      <c r="P21" s="479">
        <f>IF(O22="","",2-O21)</f>
        <v>2</v>
      </c>
      <c r="Q21" s="1543" t="str">
        <f t="shared" si="3"/>
        <v>Bierschenk</v>
      </c>
      <c r="R21" s="1544"/>
      <c r="S21" s="1544"/>
      <c r="T21" s="1544"/>
      <c r="U21" s="1545"/>
      <c r="V21" s="502">
        <f t="shared" si="4"/>
        <v>15</v>
      </c>
      <c r="W21" s="502">
        <f t="shared" si="4"/>
        <v>15</v>
      </c>
      <c r="X21" s="502">
        <f t="shared" si="4"/>
        <v>0</v>
      </c>
      <c r="Y21" s="502">
        <f t="shared" si="4"/>
        <v>0</v>
      </c>
      <c r="Z21" s="502">
        <f t="shared" si="4"/>
        <v>0</v>
      </c>
      <c r="AA21" s="502">
        <f t="shared" si="5"/>
        <v>30</v>
      </c>
      <c r="AB21" s="1540">
        <f>IF(ISERROR(AA21/AA22),"",TRUNC(AA21/AA22,3))</f>
        <v>0.81</v>
      </c>
      <c r="AC21" s="1566">
        <f>BO21</f>
        <v>4</v>
      </c>
      <c r="AD21" s="1644" t="s">
        <v>59</v>
      </c>
      <c r="AE21" s="1645"/>
      <c r="AF21" s="1645"/>
      <c r="AN21" s="624"/>
      <c r="AO21" s="624"/>
      <c r="AP21" s="520"/>
      <c r="AQ21" s="1635" t="s">
        <v>185</v>
      </c>
      <c r="AR21" s="1636"/>
      <c r="AS21" s="1636"/>
      <c r="AT21" s="1636"/>
      <c r="AU21" s="1637"/>
      <c r="AV21" s="629">
        <v>8</v>
      </c>
      <c r="AW21" s="629">
        <v>11</v>
      </c>
      <c r="AX21" s="629"/>
      <c r="AY21" s="629"/>
      <c r="AZ21" s="629"/>
      <c r="BA21" s="653">
        <f t="shared" si="6"/>
        <v>19</v>
      </c>
      <c r="BB21" s="1638">
        <v>5</v>
      </c>
      <c r="BC21" s="650"/>
      <c r="BD21" s="1635" t="s">
        <v>192</v>
      </c>
      <c r="BE21" s="1636"/>
      <c r="BF21" s="1636"/>
      <c r="BG21" s="1636"/>
      <c r="BH21" s="1637"/>
      <c r="BI21" s="629">
        <v>15</v>
      </c>
      <c r="BJ21" s="629">
        <v>15</v>
      </c>
      <c r="BK21" s="629"/>
      <c r="BL21" s="629"/>
      <c r="BM21" s="629"/>
      <c r="BN21" s="653">
        <f t="shared" si="7"/>
        <v>30</v>
      </c>
      <c r="BO21" s="1629">
        <v>4</v>
      </c>
      <c r="BP21" s="1631"/>
      <c r="BQ21" s="624"/>
      <c r="BR21" s="624"/>
      <c r="BS21" s="624"/>
      <c r="BT21" s="624"/>
    </row>
    <row r="22" spans="1:72" ht="18.75" customHeight="1" thickBot="1" thickTop="1">
      <c r="A22" s="1549"/>
      <c r="B22" s="1539" t="str">
        <f t="shared" si="0"/>
        <v>Heinz</v>
      </c>
      <c r="C22" s="1539"/>
      <c r="D22" s="1539"/>
      <c r="E22" s="1539"/>
      <c r="F22" s="1539"/>
      <c r="G22" s="501">
        <f t="shared" si="1"/>
        <v>13</v>
      </c>
      <c r="H22" s="501">
        <f t="shared" si="1"/>
        <v>22</v>
      </c>
      <c r="I22" s="501">
        <f t="shared" si="1"/>
        <v>0</v>
      </c>
      <c r="J22" s="501">
        <f t="shared" si="1"/>
        <v>0</v>
      </c>
      <c r="K22" s="501">
        <f t="shared" si="1"/>
        <v>0</v>
      </c>
      <c r="L22" s="502">
        <f t="shared" si="2"/>
        <v>35</v>
      </c>
      <c r="M22" s="1540"/>
      <c r="N22" s="1566"/>
      <c r="O22" s="479">
        <f>IF(G21=0,"",SUMPRODUCT((G21:K21&gt;0)*(G21:K21&gt;V21:Z21))*2+SUMPRODUCT((G21:K21&gt;0)*(G21:K21=V21:Z21)))</f>
        <v>0</v>
      </c>
      <c r="P22" s="479">
        <f>IF(O22="","",COUNTIF(G21:K21,"&gt;0")*2-O22)</f>
        <v>4</v>
      </c>
      <c r="Q22" s="1546" t="str">
        <f t="shared" si="3"/>
        <v>Martin</v>
      </c>
      <c r="R22" s="1539"/>
      <c r="S22" s="1539"/>
      <c r="T22" s="1539"/>
      <c r="U22" s="1547"/>
      <c r="V22" s="502">
        <f t="shared" si="4"/>
        <v>14</v>
      </c>
      <c r="W22" s="502">
        <f t="shared" si="4"/>
        <v>23</v>
      </c>
      <c r="X22" s="502">
        <f t="shared" si="4"/>
        <v>0</v>
      </c>
      <c r="Y22" s="502">
        <f t="shared" si="4"/>
        <v>0</v>
      </c>
      <c r="Z22" s="502">
        <f t="shared" si="4"/>
        <v>0</v>
      </c>
      <c r="AA22" s="502">
        <f t="shared" si="5"/>
        <v>37</v>
      </c>
      <c r="AB22" s="1540"/>
      <c r="AC22" s="1566"/>
      <c r="AD22" s="1644"/>
      <c r="AE22" s="1645"/>
      <c r="AF22" s="1645"/>
      <c r="AN22" s="624"/>
      <c r="AO22" s="624"/>
      <c r="AP22" s="520"/>
      <c r="AQ22" s="1632" t="s">
        <v>186</v>
      </c>
      <c r="AR22" s="1633"/>
      <c r="AS22" s="1633"/>
      <c r="AT22" s="1633"/>
      <c r="AU22" s="1634"/>
      <c r="AV22" s="630">
        <v>13</v>
      </c>
      <c r="AW22" s="630">
        <v>22</v>
      </c>
      <c r="AX22" s="630"/>
      <c r="AY22" s="630"/>
      <c r="AZ22" s="630"/>
      <c r="BA22" s="654">
        <f t="shared" si="6"/>
        <v>35</v>
      </c>
      <c r="BB22" s="1639"/>
      <c r="BC22" s="650"/>
      <c r="BD22" s="1632" t="s">
        <v>193</v>
      </c>
      <c r="BE22" s="1633"/>
      <c r="BF22" s="1633"/>
      <c r="BG22" s="1633"/>
      <c r="BH22" s="1634"/>
      <c r="BI22" s="630">
        <v>14</v>
      </c>
      <c r="BJ22" s="630">
        <v>23</v>
      </c>
      <c r="BK22" s="630"/>
      <c r="BL22" s="630"/>
      <c r="BM22" s="630"/>
      <c r="BN22" s="654">
        <f t="shared" si="7"/>
        <v>37</v>
      </c>
      <c r="BO22" s="1629"/>
      <c r="BP22" s="1631"/>
      <c r="BQ22" s="624"/>
      <c r="BR22" s="624"/>
      <c r="BS22" s="624"/>
      <c r="BT22" s="624"/>
    </row>
    <row r="23" spans="1:72" ht="18.75" customHeight="1" thickBot="1" thickTop="1">
      <c r="A23" s="1549" t="s">
        <v>53</v>
      </c>
      <c r="B23" s="1564" t="str">
        <f t="shared" si="0"/>
        <v>Gennrich</v>
      </c>
      <c r="C23" s="1564"/>
      <c r="D23" s="1564"/>
      <c r="E23" s="1564"/>
      <c r="F23" s="1564"/>
      <c r="G23" s="501">
        <f t="shared" si="1"/>
        <v>12</v>
      </c>
      <c r="H23" s="501">
        <f t="shared" si="1"/>
        <v>15</v>
      </c>
      <c r="I23" s="501">
        <f t="shared" si="1"/>
        <v>9</v>
      </c>
      <c r="J23" s="501">
        <f t="shared" si="1"/>
        <v>0</v>
      </c>
      <c r="K23" s="501">
        <f t="shared" si="1"/>
        <v>0</v>
      </c>
      <c r="L23" s="502">
        <f t="shared" si="2"/>
        <v>36</v>
      </c>
      <c r="M23" s="1540">
        <f>IF(ISERROR(L23/L24),"",TRUNC(L23/L24,3))</f>
        <v>0.486</v>
      </c>
      <c r="N23" s="1566">
        <f>BB23</f>
        <v>5</v>
      </c>
      <c r="O23" s="479">
        <f>IF(O24="","",IF(O24&gt;P24,2,IF(O24=P24,1,0)))</f>
        <v>0</v>
      </c>
      <c r="P23" s="479">
        <f>IF(O24="","",2-O23)</f>
        <v>2</v>
      </c>
      <c r="Q23" s="1543" t="str">
        <f t="shared" si="3"/>
        <v>Priesel</v>
      </c>
      <c r="R23" s="1544"/>
      <c r="S23" s="1544"/>
      <c r="T23" s="1544"/>
      <c r="U23" s="1545"/>
      <c r="V23" s="502">
        <f t="shared" si="4"/>
        <v>15</v>
      </c>
      <c r="W23" s="502">
        <f t="shared" si="4"/>
        <v>11</v>
      </c>
      <c r="X23" s="502">
        <f t="shared" si="4"/>
        <v>15</v>
      </c>
      <c r="Y23" s="502">
        <f t="shared" si="4"/>
        <v>0</v>
      </c>
      <c r="Z23" s="502">
        <f t="shared" si="4"/>
        <v>0</v>
      </c>
      <c r="AA23" s="502">
        <f t="shared" si="5"/>
        <v>41</v>
      </c>
      <c r="AB23" s="1540">
        <f>IF(ISERROR(AA23/AA24),"",TRUNC(AA23/AA24,3))</f>
        <v>0.546</v>
      </c>
      <c r="AC23" s="1566">
        <f>BO23</f>
        <v>4</v>
      </c>
      <c r="AD23" s="1644"/>
      <c r="AE23" s="1645"/>
      <c r="AF23" s="1645"/>
      <c r="AN23" s="624"/>
      <c r="AO23" s="624"/>
      <c r="AP23" s="520"/>
      <c r="AQ23" s="1635" t="s">
        <v>187</v>
      </c>
      <c r="AR23" s="1636"/>
      <c r="AS23" s="1636"/>
      <c r="AT23" s="1636"/>
      <c r="AU23" s="1637"/>
      <c r="AV23" s="629">
        <v>12</v>
      </c>
      <c r="AW23" s="629">
        <v>15</v>
      </c>
      <c r="AX23" s="629">
        <v>9</v>
      </c>
      <c r="AY23" s="629"/>
      <c r="AZ23" s="629"/>
      <c r="BA23" s="653">
        <f t="shared" si="6"/>
        <v>36</v>
      </c>
      <c r="BB23" s="1638">
        <v>5</v>
      </c>
      <c r="BC23" s="650"/>
      <c r="BD23" s="1635" t="s">
        <v>195</v>
      </c>
      <c r="BE23" s="1636"/>
      <c r="BF23" s="1636"/>
      <c r="BG23" s="1636"/>
      <c r="BH23" s="1637"/>
      <c r="BI23" s="629">
        <v>15</v>
      </c>
      <c r="BJ23" s="629">
        <v>11</v>
      </c>
      <c r="BK23" s="629">
        <v>15</v>
      </c>
      <c r="BL23" s="629"/>
      <c r="BM23" s="629"/>
      <c r="BN23" s="653">
        <f t="shared" si="7"/>
        <v>41</v>
      </c>
      <c r="BO23" s="1629">
        <v>4</v>
      </c>
      <c r="BP23" s="1631"/>
      <c r="BQ23" s="624"/>
      <c r="BR23" s="624"/>
      <c r="BS23" s="624"/>
      <c r="BT23" s="624"/>
    </row>
    <row r="24" spans="1:72" ht="21.75" customHeight="1" thickBot="1" thickTop="1">
      <c r="A24" s="1549"/>
      <c r="B24" s="1539" t="str">
        <f t="shared" si="0"/>
        <v>Hartmut</v>
      </c>
      <c r="C24" s="1539"/>
      <c r="D24" s="1539"/>
      <c r="E24" s="1539"/>
      <c r="F24" s="1539"/>
      <c r="G24" s="501">
        <f t="shared" si="1"/>
        <v>21</v>
      </c>
      <c r="H24" s="501">
        <f t="shared" si="1"/>
        <v>27</v>
      </c>
      <c r="I24" s="501">
        <f t="shared" si="1"/>
        <v>26</v>
      </c>
      <c r="J24" s="501">
        <f t="shared" si="1"/>
        <v>0</v>
      </c>
      <c r="K24" s="501">
        <f t="shared" si="1"/>
        <v>0</v>
      </c>
      <c r="L24" s="502">
        <f t="shared" si="2"/>
        <v>74</v>
      </c>
      <c r="M24" s="1540"/>
      <c r="N24" s="1566"/>
      <c r="O24" s="479">
        <f>IF(G23=0,"",SUMPRODUCT((G23:K23&gt;0)*(G23:K23&gt;V23:Z23))*2+SUMPRODUCT((G23:K23&gt;0)*(G23:K23=V23:Z23)))</f>
        <v>2</v>
      </c>
      <c r="P24" s="479">
        <f>IF(O24="","",COUNTIF(G23:K23,"&gt;0")*2-O24)</f>
        <v>4</v>
      </c>
      <c r="Q24" s="1546" t="str">
        <f t="shared" si="3"/>
        <v>Carsten</v>
      </c>
      <c r="R24" s="1539"/>
      <c r="S24" s="1539"/>
      <c r="T24" s="1539"/>
      <c r="U24" s="1547"/>
      <c r="V24" s="502">
        <f t="shared" si="4"/>
        <v>22</v>
      </c>
      <c r="W24" s="502">
        <f t="shared" si="4"/>
        <v>26</v>
      </c>
      <c r="X24" s="502">
        <v>27</v>
      </c>
      <c r="Y24" s="502">
        <f t="shared" si="4"/>
        <v>0</v>
      </c>
      <c r="Z24" s="502">
        <f t="shared" si="4"/>
        <v>0</v>
      </c>
      <c r="AA24" s="502">
        <f t="shared" si="5"/>
        <v>75</v>
      </c>
      <c r="AB24" s="1540"/>
      <c r="AC24" s="1566"/>
      <c r="AN24" s="624"/>
      <c r="AO24" s="624"/>
      <c r="AP24" s="520"/>
      <c r="AQ24" s="1646" t="s">
        <v>87</v>
      </c>
      <c r="AR24" s="1647"/>
      <c r="AS24" s="1647"/>
      <c r="AT24" s="1647"/>
      <c r="AU24" s="1648"/>
      <c r="AV24" s="630">
        <v>21</v>
      </c>
      <c r="AW24" s="630">
        <v>27</v>
      </c>
      <c r="AX24" s="630">
        <v>26</v>
      </c>
      <c r="AY24" s="630"/>
      <c r="AZ24" s="630"/>
      <c r="BA24" s="654">
        <f t="shared" si="6"/>
        <v>74</v>
      </c>
      <c r="BB24" s="1639"/>
      <c r="BC24" s="650"/>
      <c r="BD24" s="1649" t="s">
        <v>194</v>
      </c>
      <c r="BE24" s="1650"/>
      <c r="BF24" s="1650"/>
      <c r="BG24" s="1650"/>
      <c r="BH24" s="1651"/>
      <c r="BI24" s="630">
        <v>22</v>
      </c>
      <c r="BJ24" s="630">
        <v>26</v>
      </c>
      <c r="BK24" s="630">
        <v>25</v>
      </c>
      <c r="BL24" s="630"/>
      <c r="BM24" s="630"/>
      <c r="BN24" s="654">
        <f t="shared" si="7"/>
        <v>73</v>
      </c>
      <c r="BO24" s="1643"/>
      <c r="BP24" s="1631"/>
      <c r="BQ24" s="624"/>
      <c r="BR24" s="624"/>
      <c r="BS24" s="624"/>
      <c r="BT24" s="624"/>
    </row>
    <row r="25" spans="1:72" ht="27.75" customHeight="1" thickBot="1">
      <c r="A25" s="476"/>
      <c r="B25" s="1550"/>
      <c r="C25" s="1550"/>
      <c r="D25" s="1550"/>
      <c r="E25" s="1550"/>
      <c r="F25" s="1550"/>
      <c r="G25" s="1533"/>
      <c r="H25" s="1533"/>
      <c r="I25" s="1533"/>
      <c r="J25" s="1533"/>
      <c r="K25" s="1534"/>
      <c r="L25" s="503">
        <f>IF(L17+L19+L21+L23=0,"",L17+L19+L21+L23)</f>
        <v>117</v>
      </c>
      <c r="M25" s="490"/>
      <c r="N25" s="490"/>
      <c r="O25" s="504">
        <f>SUM(O17,O19,O21,O23)</f>
        <v>2</v>
      </c>
      <c r="P25" s="504">
        <f>SUM(P17,P19,P21,P23)</f>
        <v>6</v>
      </c>
      <c r="Q25" s="1551"/>
      <c r="R25" s="1550"/>
      <c r="S25" s="1550"/>
      <c r="T25" s="1550"/>
      <c r="U25" s="1550"/>
      <c r="V25" s="1533"/>
      <c r="W25" s="1533"/>
      <c r="X25" s="1533"/>
      <c r="Y25" s="1533"/>
      <c r="Z25" s="1534"/>
      <c r="AA25" s="504">
        <f>IF(AA17+AA19+AA21+AA23=0,"",AA17+AA19+AA21+AA23)</f>
        <v>135</v>
      </c>
      <c r="AB25" s="505"/>
      <c r="AC25" s="505"/>
      <c r="AN25" s="624"/>
      <c r="AO25" s="62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624"/>
      <c r="BR25" s="624"/>
      <c r="BS25" s="624"/>
      <c r="BT25" s="624"/>
    </row>
    <row r="26" spans="1:72" ht="27.75" customHeight="1">
      <c r="A26" s="476"/>
      <c r="B26" s="506" t="s">
        <v>21</v>
      </c>
      <c r="C26" s="490"/>
      <c r="D26" s="490"/>
      <c r="E26" s="490"/>
      <c r="F26" s="490"/>
      <c r="G26" s="490"/>
      <c r="H26" s="490"/>
      <c r="I26" s="490"/>
      <c r="J26" s="490"/>
      <c r="K26" s="507"/>
      <c r="L26" s="508">
        <f>IF(L18+L20+L22+L24=0,"",L18+L20+L22+L24)</f>
        <v>183</v>
      </c>
      <c r="M26" s="1556">
        <f>IF(ISERROR(L25/L26),"",TRUNC(L25/L26,3))</f>
        <v>0.639</v>
      </c>
      <c r="N26" s="1557"/>
      <c r="O26" s="504">
        <f>IF(SUM(O18,O20,O22,O24)=0,"",SUM(O18,O20,O22,O24))</f>
        <v>6</v>
      </c>
      <c r="P26" s="504">
        <f>IF(SUM(P18,P20,P22,P24)=0,"",SUM(P18,P20,P22,P24))</f>
        <v>14</v>
      </c>
      <c r="Q26" s="509" t="s">
        <v>21</v>
      </c>
      <c r="R26" s="510"/>
      <c r="S26" s="510"/>
      <c r="T26" s="490"/>
      <c r="U26" s="484"/>
      <c r="V26" s="490"/>
      <c r="W26" s="490"/>
      <c r="X26" s="490"/>
      <c r="Y26" s="490"/>
      <c r="Z26" s="507"/>
      <c r="AA26" s="504">
        <f>IF(AA18+AA20+AA22+AA24=0,"",AA18+AA20+AA22+AA24)</f>
        <v>187</v>
      </c>
      <c r="AB26" s="1586">
        <f>IF(ISERROR(AA25/AA26),"",TRUNC(AA25/AA26,3))</f>
        <v>0.721</v>
      </c>
      <c r="AC26" s="1586"/>
      <c r="AN26" s="624"/>
      <c r="AO26" s="624"/>
      <c r="AP26" s="1652" t="s">
        <v>122</v>
      </c>
      <c r="AQ26" s="1655" t="s">
        <v>128</v>
      </c>
      <c r="AR26" s="1655"/>
      <c r="AS26" s="1655"/>
      <c r="AT26" s="1655"/>
      <c r="AU26" s="1655"/>
      <c r="AV26" s="1655"/>
      <c r="AW26" s="1655"/>
      <c r="AX26" s="1655"/>
      <c r="AY26" s="1655"/>
      <c r="AZ26" s="1655"/>
      <c r="BA26" s="1655"/>
      <c r="BB26" s="1655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624"/>
      <c r="BR26" s="624"/>
      <c r="BS26" s="624"/>
      <c r="BT26" s="624"/>
    </row>
    <row r="27" spans="1:72" ht="12.75" customHeight="1">
      <c r="A27" s="476"/>
      <c r="B27" s="1550"/>
      <c r="C27" s="1550"/>
      <c r="D27" s="1550"/>
      <c r="E27" s="1550"/>
      <c r="F27" s="1550"/>
      <c r="G27" s="1550"/>
      <c r="H27" s="1550"/>
      <c r="I27" s="1550"/>
      <c r="J27" s="1550"/>
      <c r="K27" s="1552"/>
      <c r="L27" s="1558" t="s">
        <v>123</v>
      </c>
      <c r="M27" s="1559"/>
      <c r="N27" s="1559"/>
      <c r="O27" s="1559"/>
      <c r="P27" s="1560"/>
      <c r="Q27" s="1551"/>
      <c r="R27" s="1550"/>
      <c r="S27" s="1550"/>
      <c r="T27" s="1550"/>
      <c r="U27" s="1550"/>
      <c r="V27" s="1550"/>
      <c r="W27" s="1550"/>
      <c r="X27" s="1550"/>
      <c r="Y27" s="1550"/>
      <c r="Z27" s="1552"/>
      <c r="AA27" s="1558" t="s">
        <v>123</v>
      </c>
      <c r="AB27" s="1559"/>
      <c r="AC27" s="1560"/>
      <c r="AN27" s="624"/>
      <c r="AO27" s="624"/>
      <c r="AP27" s="1653"/>
      <c r="AQ27" s="1655"/>
      <c r="AR27" s="1655"/>
      <c r="AS27" s="1655"/>
      <c r="AT27" s="1655"/>
      <c r="AU27" s="1655"/>
      <c r="AV27" s="1655"/>
      <c r="AW27" s="1655"/>
      <c r="AX27" s="1655"/>
      <c r="AY27" s="1655"/>
      <c r="AZ27" s="1655"/>
      <c r="BA27" s="1655"/>
      <c r="BB27" s="1655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624"/>
      <c r="BR27" s="624"/>
      <c r="BS27" s="624"/>
      <c r="BT27" s="624"/>
    </row>
    <row r="28" spans="1:72" ht="12.75" customHeight="1">
      <c r="A28" s="476"/>
      <c r="B28" s="1553"/>
      <c r="C28" s="1553"/>
      <c r="D28" s="1553"/>
      <c r="E28" s="1553"/>
      <c r="F28" s="1553"/>
      <c r="G28" s="1553"/>
      <c r="H28" s="1553"/>
      <c r="I28" s="1553"/>
      <c r="J28" s="1553"/>
      <c r="K28" s="1554"/>
      <c r="L28" s="1561"/>
      <c r="M28" s="1562"/>
      <c r="N28" s="1562"/>
      <c r="O28" s="1562"/>
      <c r="P28" s="1563"/>
      <c r="Q28" s="1555"/>
      <c r="R28" s="1553"/>
      <c r="S28" s="1553"/>
      <c r="T28" s="1553"/>
      <c r="U28" s="1553"/>
      <c r="V28" s="1553"/>
      <c r="W28" s="1553"/>
      <c r="X28" s="1553"/>
      <c r="Y28" s="1553"/>
      <c r="Z28" s="1554"/>
      <c r="AA28" s="1561"/>
      <c r="AB28" s="1562"/>
      <c r="AC28" s="1563"/>
      <c r="AN28" s="624"/>
      <c r="AO28" s="624"/>
      <c r="AP28" s="1653"/>
      <c r="AQ28" s="1655"/>
      <c r="AR28" s="1655"/>
      <c r="AS28" s="1655"/>
      <c r="AT28" s="1655"/>
      <c r="AU28" s="1655"/>
      <c r="AV28" s="1655"/>
      <c r="AW28" s="1655"/>
      <c r="AX28" s="1655"/>
      <c r="AY28" s="1655"/>
      <c r="AZ28" s="1655"/>
      <c r="BA28" s="1655"/>
      <c r="BB28" s="1655"/>
      <c r="BC28" s="34"/>
      <c r="BD28" s="34"/>
      <c r="BE28" s="34"/>
      <c r="BF28" s="34"/>
      <c r="BG28" s="34"/>
      <c r="BH28" s="34"/>
      <c r="BI28" s="34"/>
      <c r="BJ28" s="1391" t="s">
        <v>60</v>
      </c>
      <c r="BK28" s="1391"/>
      <c r="BL28" s="1391"/>
      <c r="BM28" s="1391"/>
      <c r="BN28" s="1391"/>
      <c r="BO28" s="1391"/>
      <c r="BP28" s="34"/>
      <c r="BQ28" s="624"/>
      <c r="BR28" s="624"/>
      <c r="BS28" s="624"/>
      <c r="BT28" s="624"/>
    </row>
    <row r="29" spans="1:72" ht="15.75" customHeight="1">
      <c r="A29" s="476"/>
      <c r="B29" s="1524" t="s">
        <v>122</v>
      </c>
      <c r="C29" s="1525"/>
      <c r="D29" s="1525"/>
      <c r="E29" s="1525"/>
      <c r="F29" s="1525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2"/>
      <c r="AN29" s="624"/>
      <c r="AO29" s="624"/>
      <c r="AP29" s="1653"/>
      <c r="AQ29" s="1655"/>
      <c r="AR29" s="1655"/>
      <c r="AS29" s="1655"/>
      <c r="AT29" s="1655"/>
      <c r="AU29" s="1655"/>
      <c r="AV29" s="1655"/>
      <c r="AW29" s="1655"/>
      <c r="AX29" s="1655"/>
      <c r="AY29" s="1655"/>
      <c r="AZ29" s="1655"/>
      <c r="BA29" s="1655"/>
      <c r="BB29" s="1655"/>
      <c r="BC29" s="34"/>
      <c r="BD29" s="34"/>
      <c r="BE29" s="34"/>
      <c r="BF29" s="34"/>
      <c r="BG29" s="34"/>
      <c r="BH29" s="34"/>
      <c r="BI29" s="34"/>
      <c r="BJ29" s="1391"/>
      <c r="BK29" s="1391"/>
      <c r="BL29" s="1391"/>
      <c r="BM29" s="1391"/>
      <c r="BN29" s="1391"/>
      <c r="BO29" s="1391"/>
      <c r="BP29" s="34"/>
      <c r="BQ29" s="624"/>
      <c r="BR29" s="624"/>
      <c r="BS29" s="624"/>
      <c r="BT29" s="624"/>
    </row>
    <row r="30" spans="1:72" ht="12.75" customHeight="1">
      <c r="A30" s="476"/>
      <c r="B30" s="1526" t="str">
        <f>IF(AQ26="","",AQ26)</f>
        <v>Keine</v>
      </c>
      <c r="C30" s="1527"/>
      <c r="D30" s="1527"/>
      <c r="E30" s="1527"/>
      <c r="F30" s="1527"/>
      <c r="G30" s="1527"/>
      <c r="H30" s="1527"/>
      <c r="I30" s="1527"/>
      <c r="J30" s="1527"/>
      <c r="K30" s="1527"/>
      <c r="L30" s="1527"/>
      <c r="M30" s="1527"/>
      <c r="N30" s="1527"/>
      <c r="O30" s="1527"/>
      <c r="P30" s="1527"/>
      <c r="Q30" s="1527"/>
      <c r="R30" s="1527"/>
      <c r="S30" s="1527"/>
      <c r="T30" s="1527"/>
      <c r="U30" s="1527"/>
      <c r="V30" s="1527"/>
      <c r="W30" s="1527"/>
      <c r="X30" s="1527"/>
      <c r="Y30" s="1527"/>
      <c r="Z30" s="1527"/>
      <c r="AA30" s="1527"/>
      <c r="AB30" s="1527"/>
      <c r="AC30" s="1528"/>
      <c r="AN30" s="624"/>
      <c r="AO30" s="624"/>
      <c r="AP30" s="1653"/>
      <c r="AQ30" s="1655"/>
      <c r="AR30" s="1655"/>
      <c r="AS30" s="1655"/>
      <c r="AT30" s="1655"/>
      <c r="AU30" s="1655"/>
      <c r="AV30" s="1655"/>
      <c r="AW30" s="1655"/>
      <c r="AX30" s="1655"/>
      <c r="AY30" s="1655"/>
      <c r="AZ30" s="1655"/>
      <c r="BA30" s="1655"/>
      <c r="BB30" s="1655"/>
      <c r="BC30" s="34"/>
      <c r="BD30" s="34"/>
      <c r="BE30" s="34"/>
      <c r="BF30" s="34"/>
      <c r="BG30" s="34"/>
      <c r="BH30" s="34"/>
      <c r="BI30" s="34"/>
      <c r="BJ30" s="1391"/>
      <c r="BK30" s="1391"/>
      <c r="BL30" s="1391"/>
      <c r="BM30" s="1391"/>
      <c r="BN30" s="1391"/>
      <c r="BO30" s="1391"/>
      <c r="BP30" s="34"/>
      <c r="BQ30" s="624"/>
      <c r="BR30" s="624"/>
      <c r="BS30" s="624"/>
      <c r="BT30" s="624"/>
    </row>
    <row r="31" spans="1:72" ht="15.75" customHeight="1">
      <c r="A31" s="476"/>
      <c r="B31" s="1526"/>
      <c r="C31" s="1527"/>
      <c r="D31" s="1527"/>
      <c r="E31" s="1527"/>
      <c r="F31" s="1527"/>
      <c r="G31" s="1527"/>
      <c r="H31" s="1527"/>
      <c r="I31" s="1527"/>
      <c r="J31" s="1527"/>
      <c r="K31" s="1527"/>
      <c r="L31" s="1527"/>
      <c r="M31" s="1527"/>
      <c r="N31" s="1527"/>
      <c r="O31" s="1527"/>
      <c r="P31" s="1527"/>
      <c r="Q31" s="1527"/>
      <c r="R31" s="1527"/>
      <c r="S31" s="1527"/>
      <c r="T31" s="1527"/>
      <c r="U31" s="1527"/>
      <c r="V31" s="1527"/>
      <c r="W31" s="1527"/>
      <c r="X31" s="1527"/>
      <c r="Y31" s="1527"/>
      <c r="Z31" s="1527"/>
      <c r="AA31" s="1527"/>
      <c r="AB31" s="1527"/>
      <c r="AC31" s="1528"/>
      <c r="AN31" s="624"/>
      <c r="AO31" s="624"/>
      <c r="AP31" s="1653"/>
      <c r="AQ31" s="1655"/>
      <c r="AR31" s="1655"/>
      <c r="AS31" s="1655"/>
      <c r="AT31" s="1655"/>
      <c r="AU31" s="1655"/>
      <c r="AV31" s="1655"/>
      <c r="AW31" s="1655"/>
      <c r="AX31" s="1655"/>
      <c r="AY31" s="1655"/>
      <c r="AZ31" s="1655"/>
      <c r="BA31" s="1655"/>
      <c r="BB31" s="1655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624"/>
      <c r="BR31" s="624"/>
      <c r="BS31" s="624"/>
      <c r="BT31" s="624"/>
    </row>
    <row r="32" spans="1:72" ht="12.75" customHeight="1">
      <c r="A32" s="476"/>
      <c r="B32" s="1526"/>
      <c r="C32" s="1527"/>
      <c r="D32" s="1527"/>
      <c r="E32" s="1527"/>
      <c r="F32" s="1527"/>
      <c r="G32" s="1527"/>
      <c r="H32" s="1527"/>
      <c r="I32" s="1527"/>
      <c r="J32" s="1527"/>
      <c r="K32" s="1527"/>
      <c r="L32" s="1527"/>
      <c r="M32" s="1527"/>
      <c r="N32" s="1527"/>
      <c r="O32" s="1527"/>
      <c r="P32" s="1527"/>
      <c r="Q32" s="1527"/>
      <c r="R32" s="1527"/>
      <c r="S32" s="1527"/>
      <c r="T32" s="1527"/>
      <c r="U32" s="1527"/>
      <c r="V32" s="1527"/>
      <c r="W32" s="1527"/>
      <c r="X32" s="1527"/>
      <c r="Y32" s="1527"/>
      <c r="Z32" s="1527"/>
      <c r="AA32" s="1527"/>
      <c r="AB32" s="1527"/>
      <c r="AC32" s="1528"/>
      <c r="AN32" s="624"/>
      <c r="AO32" s="624"/>
      <c r="AP32" s="1653"/>
      <c r="AQ32" s="1655"/>
      <c r="AR32" s="1655"/>
      <c r="AS32" s="1655"/>
      <c r="AT32" s="1655"/>
      <c r="AU32" s="1655"/>
      <c r="AV32" s="1655"/>
      <c r="AW32" s="1655"/>
      <c r="AX32" s="1655"/>
      <c r="AY32" s="1655"/>
      <c r="AZ32" s="1655"/>
      <c r="BA32" s="1655"/>
      <c r="BB32" s="1655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624"/>
      <c r="BR32" s="624"/>
      <c r="BS32" s="624"/>
      <c r="BT32" s="624"/>
    </row>
    <row r="33" spans="1:72" ht="15.75" customHeight="1" thickBot="1">
      <c r="A33" s="476"/>
      <c r="B33" s="1526"/>
      <c r="C33" s="1527"/>
      <c r="D33" s="1527"/>
      <c r="E33" s="1527"/>
      <c r="F33" s="1527"/>
      <c r="G33" s="1527"/>
      <c r="H33" s="1527"/>
      <c r="I33" s="1527"/>
      <c r="J33" s="1527"/>
      <c r="K33" s="1527"/>
      <c r="L33" s="1527"/>
      <c r="M33" s="1527"/>
      <c r="N33" s="1527"/>
      <c r="O33" s="1527"/>
      <c r="P33" s="1527"/>
      <c r="Q33" s="1527"/>
      <c r="R33" s="1527"/>
      <c r="S33" s="1527"/>
      <c r="T33" s="1527"/>
      <c r="U33" s="1527"/>
      <c r="V33" s="1527"/>
      <c r="W33" s="1527"/>
      <c r="X33" s="1527"/>
      <c r="Y33" s="1527"/>
      <c r="Z33" s="1527"/>
      <c r="AA33" s="1527"/>
      <c r="AB33" s="1527"/>
      <c r="AC33" s="1528"/>
      <c r="AN33" s="624"/>
      <c r="AO33" s="624"/>
      <c r="AP33" s="1654"/>
      <c r="AQ33" s="1655"/>
      <c r="AR33" s="1655"/>
      <c r="AS33" s="1655"/>
      <c r="AT33" s="1655"/>
      <c r="AU33" s="1655"/>
      <c r="AV33" s="1655"/>
      <c r="AW33" s="1655"/>
      <c r="AX33" s="1655"/>
      <c r="AY33" s="1655"/>
      <c r="AZ33" s="1655"/>
      <c r="BA33" s="1655"/>
      <c r="BB33" s="1655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624"/>
      <c r="BR33" s="624"/>
      <c r="BS33" s="624"/>
      <c r="BT33" s="624"/>
    </row>
    <row r="34" spans="1:72" ht="12.75" customHeight="1">
      <c r="A34" s="476"/>
      <c r="B34" s="1526"/>
      <c r="C34" s="1527"/>
      <c r="D34" s="1527"/>
      <c r="E34" s="1527"/>
      <c r="F34" s="1527"/>
      <c r="G34" s="1527"/>
      <c r="H34" s="1527"/>
      <c r="I34" s="1527"/>
      <c r="J34" s="1527"/>
      <c r="K34" s="1527"/>
      <c r="L34" s="1527"/>
      <c r="M34" s="1527"/>
      <c r="N34" s="1527"/>
      <c r="O34" s="1527"/>
      <c r="P34" s="1527"/>
      <c r="Q34" s="1527"/>
      <c r="R34" s="1527"/>
      <c r="S34" s="1527"/>
      <c r="T34" s="1527"/>
      <c r="U34" s="1527"/>
      <c r="V34" s="1527"/>
      <c r="W34" s="1527"/>
      <c r="X34" s="1527"/>
      <c r="Y34" s="1527"/>
      <c r="Z34" s="1527"/>
      <c r="AA34" s="1527"/>
      <c r="AB34" s="1527"/>
      <c r="AC34" s="1528"/>
      <c r="AN34" s="624"/>
      <c r="AO34" s="62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624"/>
      <c r="BR34" s="624"/>
      <c r="BS34" s="624"/>
      <c r="BT34" s="624"/>
    </row>
    <row r="35" spans="1:72" ht="13.5" thickBot="1">
      <c r="A35" s="476"/>
      <c r="B35" s="1529"/>
      <c r="C35" s="1530"/>
      <c r="D35" s="1530"/>
      <c r="E35" s="1530"/>
      <c r="F35" s="1530"/>
      <c r="G35" s="1530"/>
      <c r="H35" s="1530"/>
      <c r="I35" s="1530"/>
      <c r="J35" s="1530"/>
      <c r="K35" s="1530"/>
      <c r="L35" s="1530"/>
      <c r="M35" s="1530"/>
      <c r="N35" s="1530"/>
      <c r="O35" s="1530"/>
      <c r="P35" s="1530"/>
      <c r="Q35" s="1530"/>
      <c r="R35" s="1530"/>
      <c r="S35" s="1530"/>
      <c r="T35" s="1530"/>
      <c r="U35" s="1530"/>
      <c r="V35" s="1530"/>
      <c r="W35" s="1530"/>
      <c r="X35" s="1530"/>
      <c r="Y35" s="1530"/>
      <c r="Z35" s="1530"/>
      <c r="AA35" s="1530"/>
      <c r="AB35" s="1530"/>
      <c r="AC35" s="1531"/>
      <c r="AN35" s="624"/>
      <c r="AO35" s="624"/>
      <c r="AP35" s="624"/>
      <c r="AQ35" s="624"/>
      <c r="AR35" s="624"/>
      <c r="AS35" s="624"/>
      <c r="AT35" s="624"/>
      <c r="AU35" s="624"/>
      <c r="AV35" s="624"/>
      <c r="AW35" s="624"/>
      <c r="AX35" s="624"/>
      <c r="AY35" s="624"/>
      <c r="AZ35" s="624"/>
      <c r="BA35" s="624"/>
      <c r="BB35" s="624"/>
      <c r="BC35" s="624"/>
      <c r="BD35" s="624"/>
      <c r="BE35" s="624"/>
      <c r="BF35" s="624"/>
      <c r="BG35" s="624"/>
      <c r="BH35" s="624"/>
      <c r="BI35" s="624"/>
      <c r="BJ35" s="624"/>
      <c r="BK35" s="624"/>
      <c r="BL35" s="624"/>
      <c r="BM35" s="624"/>
      <c r="BN35" s="624"/>
      <c r="BO35" s="624"/>
      <c r="BP35" s="624"/>
      <c r="BQ35" s="624"/>
      <c r="BR35" s="624"/>
      <c r="BS35" s="624"/>
      <c r="BT35" s="624"/>
    </row>
    <row r="36" spans="1:72" ht="12.75">
      <c r="A36" s="476"/>
      <c r="B36" s="1550"/>
      <c r="C36" s="1550"/>
      <c r="D36" s="1550"/>
      <c r="E36" s="1550"/>
      <c r="F36" s="1550"/>
      <c r="G36" s="1550"/>
      <c r="H36" s="1550"/>
      <c r="I36" s="1550"/>
      <c r="J36" s="1550"/>
      <c r="K36" s="1550"/>
      <c r="L36" s="513" t="s">
        <v>124</v>
      </c>
      <c r="M36" s="513"/>
      <c r="N36" s="513"/>
      <c r="O36" s="513"/>
      <c r="P36" s="513"/>
      <c r="Q36" s="513"/>
      <c r="R36" s="513"/>
      <c r="S36" s="490"/>
      <c r="T36" s="490"/>
      <c r="U36" s="490"/>
      <c r="V36" s="1550"/>
      <c r="W36" s="1550"/>
      <c r="X36" s="1550"/>
      <c r="Y36" s="1550"/>
      <c r="Z36" s="1550"/>
      <c r="AA36" s="1550"/>
      <c r="AB36" s="1550"/>
      <c r="AC36" s="1552"/>
      <c r="AN36" s="624"/>
      <c r="AO36" s="624"/>
      <c r="AP36" s="624"/>
      <c r="AQ36" s="624"/>
      <c r="AR36" s="624"/>
      <c r="AS36" s="624"/>
      <c r="AT36" s="624"/>
      <c r="AU36" s="624"/>
      <c r="AV36" s="624"/>
      <c r="AW36" s="624"/>
      <c r="AX36" s="624"/>
      <c r="AY36" s="624"/>
      <c r="AZ36" s="624"/>
      <c r="BA36" s="624"/>
      <c r="BB36" s="624"/>
      <c r="BC36" s="624"/>
      <c r="BD36" s="624"/>
      <c r="BE36" s="624"/>
      <c r="BF36" s="624"/>
      <c r="BG36" s="624"/>
      <c r="BH36" s="624"/>
      <c r="BI36" s="624"/>
      <c r="BJ36" s="624"/>
      <c r="BK36" s="624"/>
      <c r="BL36" s="624"/>
      <c r="BM36" s="624"/>
      <c r="BN36" s="624"/>
      <c r="BO36" s="624"/>
      <c r="BP36" s="624"/>
      <c r="BQ36" s="624"/>
      <c r="BR36" s="624"/>
      <c r="BS36" s="624"/>
      <c r="BT36" s="624"/>
    </row>
    <row r="37" spans="1:72" ht="12.75">
      <c r="A37" s="476"/>
      <c r="B37" s="1550"/>
      <c r="C37" s="1550"/>
      <c r="D37" s="1550"/>
      <c r="E37" s="1550"/>
      <c r="F37" s="1550"/>
      <c r="G37" s="1550"/>
      <c r="H37" s="1550"/>
      <c r="I37" s="1550"/>
      <c r="J37" s="1550"/>
      <c r="K37" s="1550"/>
      <c r="L37" s="1550"/>
      <c r="M37" s="1550"/>
      <c r="N37" s="1550"/>
      <c r="O37" s="1550"/>
      <c r="P37" s="1550"/>
      <c r="Q37" s="1550"/>
      <c r="R37" s="1550"/>
      <c r="S37" s="1550"/>
      <c r="T37" s="1550"/>
      <c r="U37" s="1550"/>
      <c r="V37" s="1550"/>
      <c r="W37" s="1550"/>
      <c r="X37" s="1550"/>
      <c r="Y37" s="1550"/>
      <c r="Z37" s="1550"/>
      <c r="AA37" s="1550"/>
      <c r="AB37" s="1550"/>
      <c r="AC37" s="1552"/>
      <c r="AN37" s="624"/>
      <c r="AO37" s="624"/>
      <c r="AP37" s="624"/>
      <c r="AQ37" s="624"/>
      <c r="AR37" s="624"/>
      <c r="AS37" s="624"/>
      <c r="AT37" s="624"/>
      <c r="AU37" s="624"/>
      <c r="AV37" s="624"/>
      <c r="AW37" s="624"/>
      <c r="AX37" s="624"/>
      <c r="AY37" s="624"/>
      <c r="AZ37" s="624"/>
      <c r="BA37" s="624"/>
      <c r="BB37" s="624"/>
      <c r="BC37" s="624"/>
      <c r="BD37" s="624"/>
      <c r="BE37" s="624"/>
      <c r="BF37" s="624"/>
      <c r="BG37" s="624"/>
      <c r="BH37" s="624"/>
      <c r="BI37" s="624"/>
      <c r="BJ37" s="624"/>
      <c r="BK37" s="624"/>
      <c r="BL37" s="624"/>
      <c r="BM37" s="624"/>
      <c r="BN37" s="624"/>
      <c r="BO37" s="624"/>
      <c r="BP37" s="624"/>
      <c r="BQ37" s="624"/>
      <c r="BR37" s="624"/>
      <c r="BS37" s="624"/>
      <c r="BT37" s="624"/>
    </row>
    <row r="38" spans="1:72" ht="13.5" thickBot="1">
      <c r="A38" s="476"/>
      <c r="B38" s="513" t="s">
        <v>125</v>
      </c>
      <c r="C38" s="490"/>
      <c r="D38" s="490"/>
      <c r="E38" s="490"/>
      <c r="F38" s="514"/>
      <c r="G38" s="514"/>
      <c r="H38" s="514"/>
      <c r="I38" s="514"/>
      <c r="J38" s="514"/>
      <c r="K38" s="514"/>
      <c r="L38" s="514"/>
      <c r="M38" s="514"/>
      <c r="N38" s="1550"/>
      <c r="O38" s="1550"/>
      <c r="P38" s="1550"/>
      <c r="Q38" s="1550"/>
      <c r="R38" s="513" t="s">
        <v>126</v>
      </c>
      <c r="S38" s="490"/>
      <c r="T38" s="490"/>
      <c r="U38" s="490"/>
      <c r="V38" s="514"/>
      <c r="W38" s="514"/>
      <c r="X38" s="514"/>
      <c r="Y38" s="514"/>
      <c r="Z38" s="514"/>
      <c r="AA38" s="514"/>
      <c r="AB38" s="514"/>
      <c r="AC38" s="515"/>
      <c r="AN38" s="624"/>
      <c r="AO38" s="624"/>
      <c r="AP38" s="624"/>
      <c r="AQ38" s="624"/>
      <c r="AR38" s="624"/>
      <c r="AS38" s="624"/>
      <c r="AT38" s="624"/>
      <c r="AU38" s="624"/>
      <c r="AV38" s="624"/>
      <c r="AW38" s="624"/>
      <c r="AX38" s="624"/>
      <c r="AY38" s="624"/>
      <c r="AZ38" s="624"/>
      <c r="BA38" s="624"/>
      <c r="BB38" s="624"/>
      <c r="BC38" s="624"/>
      <c r="BD38" s="624"/>
      <c r="BE38" s="624"/>
      <c r="BF38" s="624"/>
      <c r="BG38" s="624"/>
      <c r="BH38" s="624"/>
      <c r="BI38" s="624"/>
      <c r="BJ38" s="624"/>
      <c r="BK38" s="624"/>
      <c r="BL38" s="624"/>
      <c r="BM38" s="624"/>
      <c r="BN38" s="624"/>
      <c r="BO38" s="624"/>
      <c r="BP38" s="624"/>
      <c r="BQ38" s="624"/>
      <c r="BR38" s="624"/>
      <c r="BS38" s="624"/>
      <c r="BT38" s="624"/>
    </row>
    <row r="39" spans="1:72" ht="12.75">
      <c r="A39" s="476"/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5"/>
      <c r="AN39" s="624"/>
      <c r="AO39" s="624"/>
      <c r="AP39" s="624"/>
      <c r="AQ39" s="624"/>
      <c r="AR39" s="624"/>
      <c r="AS39" s="624"/>
      <c r="AT39" s="624"/>
      <c r="AU39" s="624"/>
      <c r="AV39" s="624"/>
      <c r="AW39" s="624"/>
      <c r="AX39" s="624"/>
      <c r="AY39" s="624"/>
      <c r="AZ39" s="624"/>
      <c r="BA39" s="624"/>
      <c r="BB39" s="624"/>
      <c r="BC39" s="624"/>
      <c r="BD39" s="624"/>
      <c r="BE39" s="624"/>
      <c r="BF39" s="624"/>
      <c r="BG39" s="624"/>
      <c r="BH39" s="624"/>
      <c r="BI39" s="624"/>
      <c r="BJ39" s="624"/>
      <c r="BK39" s="624"/>
      <c r="BL39" s="624"/>
      <c r="BM39" s="624"/>
      <c r="BN39" s="624"/>
      <c r="BO39" s="624"/>
      <c r="BP39" s="624"/>
      <c r="BQ39" s="624"/>
      <c r="BR39" s="624"/>
      <c r="BS39" s="624"/>
      <c r="BT39" s="624"/>
    </row>
    <row r="40" spans="1:72" ht="12.75">
      <c r="A40" s="516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9"/>
      <c r="AN40" s="624"/>
      <c r="AO40" s="624"/>
      <c r="AP40" s="624"/>
      <c r="AQ40" s="624"/>
      <c r="AR40" s="624"/>
      <c r="AS40" s="624"/>
      <c r="AT40" s="624"/>
      <c r="AU40" s="624"/>
      <c r="AV40" s="624"/>
      <c r="AW40" s="624"/>
      <c r="AX40" s="624"/>
      <c r="AY40" s="624"/>
      <c r="AZ40" s="624"/>
      <c r="BA40" s="624"/>
      <c r="BB40" s="624"/>
      <c r="BC40" s="624"/>
      <c r="BD40" s="624"/>
      <c r="BE40" s="624"/>
      <c r="BF40" s="624"/>
      <c r="BG40" s="624"/>
      <c r="BH40" s="624"/>
      <c r="BI40" s="624"/>
      <c r="BJ40" s="624"/>
      <c r="BK40" s="624"/>
      <c r="BL40" s="624"/>
      <c r="BM40" s="624"/>
      <c r="BN40" s="624"/>
      <c r="BO40" s="624"/>
      <c r="BP40" s="624"/>
      <c r="BQ40" s="624"/>
      <c r="BR40" s="624"/>
      <c r="BS40" s="624"/>
      <c r="BT40" s="624"/>
    </row>
    <row r="41" spans="2:72" ht="12.75"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AN41" s="624"/>
      <c r="AO41" s="624"/>
      <c r="AP41" s="624"/>
      <c r="AQ41" s="624"/>
      <c r="AR41" s="624"/>
      <c r="AS41" s="624"/>
      <c r="AT41" s="624"/>
      <c r="AU41" s="624"/>
      <c r="AV41" s="624"/>
      <c r="AW41" s="624"/>
      <c r="AX41" s="624"/>
      <c r="AY41" s="624"/>
      <c r="AZ41" s="624"/>
      <c r="BA41" s="624"/>
      <c r="BB41" s="624"/>
      <c r="BC41" s="624"/>
      <c r="BD41" s="624"/>
      <c r="BE41" s="624"/>
      <c r="BF41" s="624"/>
      <c r="BG41" s="624"/>
      <c r="BH41" s="624"/>
      <c r="BI41" s="624"/>
      <c r="BJ41" s="624"/>
      <c r="BK41" s="624"/>
      <c r="BL41" s="624"/>
      <c r="BM41" s="624"/>
      <c r="BN41" s="624"/>
      <c r="BO41" s="624"/>
      <c r="BP41" s="624"/>
      <c r="BQ41" s="624"/>
      <c r="BR41" s="624"/>
      <c r="BS41" s="624"/>
      <c r="BT41" s="624"/>
    </row>
    <row r="42" spans="40:72" ht="12.75">
      <c r="AN42" s="624"/>
      <c r="AO42" s="624"/>
      <c r="AP42" s="624"/>
      <c r="AQ42" s="624"/>
      <c r="AR42" s="624"/>
      <c r="AS42" s="624"/>
      <c r="AT42" s="624"/>
      <c r="AU42" s="624"/>
      <c r="AV42" s="624"/>
      <c r="AW42" s="624"/>
      <c r="AX42" s="624"/>
      <c r="AY42" s="624"/>
      <c r="AZ42" s="624"/>
      <c r="BA42" s="624"/>
      <c r="BB42" s="624"/>
      <c r="BC42" s="624"/>
      <c r="BD42" s="624"/>
      <c r="BE42" s="624"/>
      <c r="BF42" s="624"/>
      <c r="BG42" s="624"/>
      <c r="BH42" s="624"/>
      <c r="BI42" s="624"/>
      <c r="BJ42" s="624"/>
      <c r="BK42" s="624"/>
      <c r="BL42" s="624"/>
      <c r="BM42" s="624"/>
      <c r="BN42" s="624"/>
      <c r="BO42" s="624"/>
      <c r="BP42" s="624"/>
      <c r="BQ42" s="624"/>
      <c r="BR42" s="624"/>
      <c r="BS42" s="624"/>
      <c r="BT42" s="624"/>
    </row>
    <row r="43" spans="40:72" ht="12.75">
      <c r="AN43" s="624"/>
      <c r="AO43" s="624"/>
      <c r="AP43" s="624"/>
      <c r="AQ43" s="624"/>
      <c r="AR43" s="624"/>
      <c r="AS43" s="624"/>
      <c r="AT43" s="624"/>
      <c r="AU43" s="624"/>
      <c r="AV43" s="624"/>
      <c r="AW43" s="624"/>
      <c r="AX43" s="624"/>
      <c r="AY43" s="624"/>
      <c r="AZ43" s="624"/>
      <c r="BA43" s="624"/>
      <c r="BB43" s="624"/>
      <c r="BC43" s="624"/>
      <c r="BD43" s="624"/>
      <c r="BE43" s="624"/>
      <c r="BF43" s="624"/>
      <c r="BG43" s="624"/>
      <c r="BH43" s="624"/>
      <c r="BI43" s="624"/>
      <c r="BJ43" s="624"/>
      <c r="BK43" s="624"/>
      <c r="BL43" s="624"/>
      <c r="BM43" s="624"/>
      <c r="BN43" s="624"/>
      <c r="BO43" s="624"/>
      <c r="BP43" s="624"/>
      <c r="BQ43" s="624"/>
      <c r="BR43" s="624"/>
      <c r="BS43" s="624"/>
      <c r="BT43" s="624"/>
    </row>
    <row r="44" spans="40:72" ht="12.75">
      <c r="AN44" s="624"/>
      <c r="AO44" s="624"/>
      <c r="AP44" s="624"/>
      <c r="AQ44" s="624"/>
      <c r="AR44" s="624"/>
      <c r="AS44" s="624"/>
      <c r="AT44" s="624"/>
      <c r="AU44" s="624"/>
      <c r="AV44" s="624"/>
      <c r="AW44" s="624"/>
      <c r="AX44" s="624"/>
      <c r="AY44" s="624"/>
      <c r="AZ44" s="624"/>
      <c r="BA44" s="624"/>
      <c r="BB44" s="624"/>
      <c r="BC44" s="624"/>
      <c r="BD44" s="624"/>
      <c r="BE44" s="624"/>
      <c r="BF44" s="624"/>
      <c r="BG44" s="624"/>
      <c r="BH44" s="624"/>
      <c r="BI44" s="624"/>
      <c r="BJ44" s="624"/>
      <c r="BK44" s="624"/>
      <c r="BL44" s="624"/>
      <c r="BM44" s="624"/>
      <c r="BN44" s="624"/>
      <c r="BO44" s="624"/>
      <c r="BP44" s="624"/>
      <c r="BQ44" s="624"/>
      <c r="BR44" s="624"/>
      <c r="BS44" s="624"/>
      <c r="BT44" s="624"/>
    </row>
    <row r="45" spans="40:72" ht="12.75">
      <c r="AN45" s="624"/>
      <c r="AO45" s="624"/>
      <c r="AP45" s="624"/>
      <c r="AQ45" s="624"/>
      <c r="AR45" s="624"/>
      <c r="AS45" s="624"/>
      <c r="AT45" s="624"/>
      <c r="AU45" s="624"/>
      <c r="AV45" s="624"/>
      <c r="AW45" s="624"/>
      <c r="AX45" s="624"/>
      <c r="AY45" s="624"/>
      <c r="AZ45" s="624"/>
      <c r="BA45" s="624"/>
      <c r="BB45" s="624"/>
      <c r="BC45" s="624"/>
      <c r="BD45" s="624"/>
      <c r="BE45" s="624"/>
      <c r="BF45" s="624"/>
      <c r="BG45" s="624"/>
      <c r="BH45" s="624"/>
      <c r="BI45" s="624"/>
      <c r="BJ45" s="624"/>
      <c r="BK45" s="624"/>
      <c r="BL45" s="624"/>
      <c r="BM45" s="624"/>
      <c r="BN45" s="624"/>
      <c r="BO45" s="624"/>
      <c r="BP45" s="624"/>
      <c r="BQ45" s="624"/>
      <c r="BR45" s="624"/>
      <c r="BS45" s="624"/>
      <c r="BT45" s="624"/>
    </row>
    <row r="46" spans="40:72" ht="12.75">
      <c r="AN46" s="624"/>
      <c r="AO46" s="624"/>
      <c r="AP46" s="624"/>
      <c r="AQ46" s="624"/>
      <c r="AR46" s="624"/>
      <c r="AS46" s="624"/>
      <c r="AT46" s="624"/>
      <c r="AU46" s="624"/>
      <c r="AV46" s="624"/>
      <c r="AW46" s="624"/>
      <c r="AX46" s="624"/>
      <c r="AY46" s="624"/>
      <c r="AZ46" s="624"/>
      <c r="BA46" s="624"/>
      <c r="BB46" s="624"/>
      <c r="BC46" s="624"/>
      <c r="BD46" s="624"/>
      <c r="BE46" s="624"/>
      <c r="BF46" s="624"/>
      <c r="BG46" s="624"/>
      <c r="BH46" s="624"/>
      <c r="BI46" s="624"/>
      <c r="BJ46" s="624"/>
      <c r="BK46" s="624"/>
      <c r="BL46" s="624"/>
      <c r="BM46" s="624"/>
      <c r="BN46" s="624"/>
      <c r="BO46" s="624"/>
      <c r="BP46" s="624"/>
      <c r="BQ46" s="624"/>
      <c r="BR46" s="624"/>
      <c r="BS46" s="624"/>
      <c r="BT46" s="624"/>
    </row>
    <row r="47" spans="40:72" ht="12.75">
      <c r="AN47" s="624"/>
      <c r="AO47" s="624"/>
      <c r="AP47" s="624"/>
      <c r="AQ47" s="624"/>
      <c r="AR47" s="624"/>
      <c r="AS47" s="624"/>
      <c r="AT47" s="624"/>
      <c r="AU47" s="624"/>
      <c r="AV47" s="624"/>
      <c r="AW47" s="624"/>
      <c r="AX47" s="624"/>
      <c r="AY47" s="624"/>
      <c r="AZ47" s="624"/>
      <c r="BA47" s="624"/>
      <c r="BB47" s="624"/>
      <c r="BC47" s="624"/>
      <c r="BD47" s="624"/>
      <c r="BE47" s="624"/>
      <c r="BF47" s="624"/>
      <c r="BG47" s="624"/>
      <c r="BH47" s="624"/>
      <c r="BI47" s="624"/>
      <c r="BJ47" s="624"/>
      <c r="BK47" s="624"/>
      <c r="BL47" s="624"/>
      <c r="BM47" s="624"/>
      <c r="BN47" s="624"/>
      <c r="BO47" s="624"/>
      <c r="BP47" s="624"/>
      <c r="BQ47" s="624"/>
      <c r="BR47" s="624"/>
      <c r="BS47" s="624"/>
      <c r="BT47" s="624"/>
    </row>
    <row r="48" spans="40:72" ht="12.75">
      <c r="AN48" s="624"/>
      <c r="AO48" s="624"/>
      <c r="AP48" s="624"/>
      <c r="AQ48" s="624"/>
      <c r="AR48" s="624"/>
      <c r="AS48" s="624"/>
      <c r="AT48" s="624"/>
      <c r="AU48" s="624"/>
      <c r="AV48" s="624"/>
      <c r="AW48" s="624"/>
      <c r="AX48" s="624"/>
      <c r="AY48" s="624"/>
      <c r="AZ48" s="624"/>
      <c r="BA48" s="624"/>
      <c r="BB48" s="624"/>
      <c r="BC48" s="624"/>
      <c r="BD48" s="624"/>
      <c r="BE48" s="624"/>
      <c r="BF48" s="624"/>
      <c r="BG48" s="624"/>
      <c r="BH48" s="624"/>
      <c r="BI48" s="624"/>
      <c r="BJ48" s="624"/>
      <c r="BK48" s="624"/>
      <c r="BL48" s="624"/>
      <c r="BM48" s="624"/>
      <c r="BN48" s="624"/>
      <c r="BO48" s="624"/>
      <c r="BP48" s="624"/>
      <c r="BQ48" s="624"/>
      <c r="BR48" s="624"/>
      <c r="BS48" s="624"/>
      <c r="BT48" s="624"/>
    </row>
  </sheetData>
  <sheetProtection password="E128" sheet="1" objects="1" scenarios="1"/>
  <mergeCells count="143">
    <mergeCell ref="AD21:AF23"/>
    <mergeCell ref="BJ28:BO30"/>
    <mergeCell ref="BP23:BP24"/>
    <mergeCell ref="AQ24:AU24"/>
    <mergeCell ref="BD24:BH24"/>
    <mergeCell ref="AP26:AP33"/>
    <mergeCell ref="AQ26:BB33"/>
    <mergeCell ref="AQ23:AU23"/>
    <mergeCell ref="BB23:BB24"/>
    <mergeCell ref="BD23:BH23"/>
    <mergeCell ref="BO23:BO24"/>
    <mergeCell ref="BP19:BP20"/>
    <mergeCell ref="AQ20:AU20"/>
    <mergeCell ref="BD20:BH20"/>
    <mergeCell ref="AQ21:AU21"/>
    <mergeCell ref="BB21:BB22"/>
    <mergeCell ref="BD21:BH21"/>
    <mergeCell ref="BO21:BO22"/>
    <mergeCell ref="BP21:BP22"/>
    <mergeCell ref="AQ22:AU22"/>
    <mergeCell ref="BP17:BP18"/>
    <mergeCell ref="AQ18:AU18"/>
    <mergeCell ref="BD18:BH18"/>
    <mergeCell ref="BD22:BH22"/>
    <mergeCell ref="AQ19:AU19"/>
    <mergeCell ref="BB19:BB20"/>
    <mergeCell ref="BD19:BH19"/>
    <mergeCell ref="AQ17:AU17"/>
    <mergeCell ref="BB17:BB18"/>
    <mergeCell ref="BD17:BH17"/>
    <mergeCell ref="BO19:BO20"/>
    <mergeCell ref="BO17:BO18"/>
    <mergeCell ref="AV15:AZ15"/>
    <mergeCell ref="BD15:BH15"/>
    <mergeCell ref="BI15:BM15"/>
    <mergeCell ref="BO14:BO16"/>
    <mergeCell ref="AQ16:AU16"/>
    <mergeCell ref="BD16:BH16"/>
    <mergeCell ref="AQ10:BB10"/>
    <mergeCell ref="BD10:BP10"/>
    <mergeCell ref="AQ11:BB12"/>
    <mergeCell ref="AQ14:AU14"/>
    <mergeCell ref="AV14:AZ14"/>
    <mergeCell ref="BD14:BH14"/>
    <mergeCell ref="BI14:BM14"/>
    <mergeCell ref="BB14:BB16"/>
    <mergeCell ref="AQ15:AU15"/>
    <mergeCell ref="AQ9:AS9"/>
    <mergeCell ref="AT9:BB9"/>
    <mergeCell ref="BD9:BM9"/>
    <mergeCell ref="BN7:BO8"/>
    <mergeCell ref="AQ6:AS6"/>
    <mergeCell ref="AT6:BB6"/>
    <mergeCell ref="BD6:BM6"/>
    <mergeCell ref="AT7:BB8"/>
    <mergeCell ref="BD7:BM8"/>
    <mergeCell ref="AQ7:AR8"/>
    <mergeCell ref="AA6:AC6"/>
    <mergeCell ref="B6:D6"/>
    <mergeCell ref="E6:M6"/>
    <mergeCell ref="N6:P6"/>
    <mergeCell ref="Q6:Z6"/>
    <mergeCell ref="AA27:AC28"/>
    <mergeCell ref="AB17:AB18"/>
    <mergeCell ref="AC23:AC24"/>
    <mergeCell ref="AC21:AC22"/>
    <mergeCell ref="AC19:AC20"/>
    <mergeCell ref="AC17:AC18"/>
    <mergeCell ref="AB19:AB20"/>
    <mergeCell ref="AB21:AB22"/>
    <mergeCell ref="AB23:AB24"/>
    <mergeCell ref="AB26:AC26"/>
    <mergeCell ref="Q24:U24"/>
    <mergeCell ref="Q23:U23"/>
    <mergeCell ref="B23:F23"/>
    <mergeCell ref="B24:F24"/>
    <mergeCell ref="M23:M24"/>
    <mergeCell ref="N23:N24"/>
    <mergeCell ref="B19:F19"/>
    <mergeCell ref="Q21:U21"/>
    <mergeCell ref="Q22:U22"/>
    <mergeCell ref="Q20:U20"/>
    <mergeCell ref="B22:F22"/>
    <mergeCell ref="M21:M22"/>
    <mergeCell ref="B21:F21"/>
    <mergeCell ref="N21:N22"/>
    <mergeCell ref="N19:N20"/>
    <mergeCell ref="Q10:AC10"/>
    <mergeCell ref="Q15:U15"/>
    <mergeCell ref="Q11:AC12"/>
    <mergeCell ref="B11:M12"/>
    <mergeCell ref="O11:O12"/>
    <mergeCell ref="P11:P12"/>
    <mergeCell ref="B14:F14"/>
    <mergeCell ref="V14:Z14"/>
    <mergeCell ref="V15:Z15"/>
    <mergeCell ref="Q16:U16"/>
    <mergeCell ref="O15:P15"/>
    <mergeCell ref="B15:F15"/>
    <mergeCell ref="B16:F16"/>
    <mergeCell ref="G15:K15"/>
    <mergeCell ref="B2:AC2"/>
    <mergeCell ref="E7:M8"/>
    <mergeCell ref="N9:P9"/>
    <mergeCell ref="B9:D9"/>
    <mergeCell ref="E9:M9"/>
    <mergeCell ref="B3:AC3"/>
    <mergeCell ref="Q7:Z8"/>
    <mergeCell ref="AA7:AC8"/>
    <mergeCell ref="Q9:Z9"/>
    <mergeCell ref="N7:P8"/>
    <mergeCell ref="B17:F17"/>
    <mergeCell ref="B18:F18"/>
    <mergeCell ref="N11:N12"/>
    <mergeCell ref="N17:N18"/>
    <mergeCell ref="N38:Q38"/>
    <mergeCell ref="B36:K37"/>
    <mergeCell ref="L37:U37"/>
    <mergeCell ref="Q25:Z25"/>
    <mergeCell ref="B27:K28"/>
    <mergeCell ref="Q27:Z28"/>
    <mergeCell ref="M26:N26"/>
    <mergeCell ref="B25:K25"/>
    <mergeCell ref="L27:P28"/>
    <mergeCell ref="V36:AC37"/>
    <mergeCell ref="A17:A18"/>
    <mergeCell ref="A19:A20"/>
    <mergeCell ref="A21:A22"/>
    <mergeCell ref="A23:A24"/>
    <mergeCell ref="Q17:U17"/>
    <mergeCell ref="Q18:U18"/>
    <mergeCell ref="Q19:U19"/>
    <mergeCell ref="M19:M20"/>
    <mergeCell ref="BB3:BF5"/>
    <mergeCell ref="BD11:BO12"/>
    <mergeCell ref="B29:F29"/>
    <mergeCell ref="B30:AC35"/>
    <mergeCell ref="Q14:U14"/>
    <mergeCell ref="B7:D8"/>
    <mergeCell ref="B10:M10"/>
    <mergeCell ref="B20:F20"/>
    <mergeCell ref="M17:M18"/>
    <mergeCell ref="G14:K14"/>
  </mergeCells>
  <dataValidations count="3">
    <dataValidation type="list" allowBlank="1" showDropDown="1" showInputMessage="1" showErrorMessage="1" sqref="AQ5:AT5">
      <formula1>SpNrdpmm</formula1>
    </dataValidation>
    <dataValidation allowBlank="1" showInputMessage="1" showErrorMessage="1" sqref="AQ2:AT4"/>
    <dataValidation type="textLength" allowBlank="1" showInputMessage="1" showErrorMessage="1" sqref="BA17:BA24 BN17:BN24 BN7:BO8">
      <formula1>0</formula1>
      <formula2>0</formula2>
    </dataValidation>
  </dataValidations>
  <hyperlinks>
    <hyperlink ref="AD21" location="DPMM!BT1" display="Zur Eingabe"/>
    <hyperlink ref="BJ28" location="DPMM!A1" display="Zur Tabelle"/>
    <hyperlink ref="AD21:AF23" location="DPMM!BR1" display="Zur Eingabe"/>
  </hyperlinks>
  <printOptions horizontalCentered="1"/>
  <pageMargins left="0.3937007874015748" right="0" top="0.3937007874015748" bottom="0" header="0.5118110236220472" footer="0.5118110236220472"/>
  <pageSetup blackAndWhite="1" fitToHeight="1" fitToWidth="1" horizontalDpi="360" verticalDpi="36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Möller</dc:creator>
  <cp:keywords/>
  <dc:description/>
  <cp:lastModifiedBy>Besitzer</cp:lastModifiedBy>
  <cp:lastPrinted>2011-01-04T20:38:03Z</cp:lastPrinted>
  <dcterms:created xsi:type="dcterms:W3CDTF">2000-11-02T19:49:25Z</dcterms:created>
  <dcterms:modified xsi:type="dcterms:W3CDTF">2011-01-14T21:03:21Z</dcterms:modified>
  <cp:category>Billard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